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drawings/drawing6.xml" ContentType="application/vnd.openxmlformats-officedocument.drawing+xml"/>
  <Override PartName="/xl/worksheets/sheet11.xml" ContentType="application/vnd.openxmlformats-officedocument.spreadsheetml.worksheet+xml"/>
  <Override PartName="/xl/drawings/drawing7.xml" ContentType="application/vnd.openxmlformats-officedocument.drawing+xml"/>
  <Override PartName="/xl/worksheets/sheet12.xml" ContentType="application/vnd.openxmlformats-officedocument.spreadsheetml.worksheet+xml"/>
  <Override PartName="/xl/drawings/drawing8.xml" ContentType="application/vnd.openxmlformats-officedocument.drawing+xml"/>
  <Override PartName="/xl/worksheets/sheet13.xml" ContentType="application/vnd.openxmlformats-officedocument.spreadsheetml.worksheet+xml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0" windowWidth="16384" windowHeight="8192" tabRatio="674" firstSheet="1" activeTab="1"/>
  </bookViews>
  <sheets>
    <sheet name="MenuEscondido" sheetId="1" state="hidden" r:id="rId1"/>
    <sheet name="Menu" sheetId="2" r:id="rId2"/>
    <sheet name="Demografia" sheetId="3" r:id="rId3"/>
    <sheet name="Saneamento" sheetId="4" r:id="rId4"/>
    <sheet name="RedeAssist" sheetId="5" r:id="rId5"/>
    <sheet name="ProfEquip" sheetId="6" r:id="rId6"/>
    <sheet name="FinancAss" sheetId="7" r:id="rId7"/>
    <sheet name="AssAmb" sheetId="8" r:id="rId8"/>
    <sheet name="AssHosp" sheetId="9" r:id="rId9"/>
    <sheet name="MorbHosp" sheetId="10" r:id="rId10"/>
    <sheet name="Nascimentos" sheetId="11" r:id="rId11"/>
    <sheet name="Mortalidade" sheetId="12" r:id="rId12"/>
    <sheet name="Imunizações" sheetId="13" r:id="rId13"/>
    <sheet name="Atenção Básica" sheetId="14" r:id="rId14"/>
    <sheet name="Dados" sheetId="15" state="hidden" r:id="rId15"/>
  </sheets>
  <definedNames>
    <definedName name="_xlnm.Print_Titles" localSheetId="7">'AssAmb'!$1:$6</definedName>
    <definedName name="AssAmb_A1">'AssAmb'!$A$1</definedName>
    <definedName name="AssHosp_A1">'AssHosp'!$A$1</definedName>
    <definedName name="AtBásica_A1">'Atenção Básica'!$A$1</definedName>
    <definedName name="Demografia_A1">'Demografia'!$A$1</definedName>
    <definedName name="FinancAss_A1">'FinancAss'!$A$1</definedName>
    <definedName name="Identificação_A1">#REF!</definedName>
    <definedName name="Imunizações_A1">'Imunizações'!$A$1</definedName>
    <definedName name="MorbHosp_A1">'MorbHosp'!$A$1</definedName>
    <definedName name="Mortalidade_A1">'Mortalidade'!$A$1</definedName>
    <definedName name="Nascimentos_A1">'Nascimentos'!$A$1</definedName>
    <definedName name="Orcamento_A1">#REF!</definedName>
    <definedName name="POP1995">'Dados'!$Q$55</definedName>
    <definedName name="POP1995FEM">'Dados'!$Q$53</definedName>
    <definedName name="POP1996">'Dados'!$R$55</definedName>
    <definedName name="POP1996FEM">'Dados'!$R$53</definedName>
    <definedName name="POP1997">'Dados'!$S$55</definedName>
    <definedName name="POP1997FEM">'Dados'!$S$53</definedName>
    <definedName name="POP1998">'Dados'!$T$55</definedName>
    <definedName name="POP1998FEM">'Dados'!$T$53</definedName>
    <definedName name="POP1999">'Dados'!$U$55</definedName>
    <definedName name="POP1999FEM">'Dados'!$U$53</definedName>
    <definedName name="POP2000">'Dados'!$V$55</definedName>
    <definedName name="POP2000FEM">'Dados'!$V$53</definedName>
    <definedName name="POP2001">'Dados'!$W$55</definedName>
    <definedName name="POP2001FEM">'Dados'!$W$53</definedName>
    <definedName name="POP2002">'Dados'!$X$55</definedName>
    <definedName name="POP2002FEM">'Dados'!$X$53</definedName>
    <definedName name="POP2003">'Dados'!$Y$55</definedName>
    <definedName name="POP2003FEM">'Dados'!$Y$53</definedName>
    <definedName name="POP2004">'Dados'!$Z$55</definedName>
    <definedName name="POP2004FEM">'Dados'!$Z$53</definedName>
    <definedName name="POP2005">'Dados'!$AA$55</definedName>
    <definedName name="POP2005FEM">'Dados'!$AA$53</definedName>
    <definedName name="POP2006">'Dados'!$AB$55</definedName>
    <definedName name="POP2006FEM">'Dados'!$AB$53</definedName>
    <definedName name="POP2007">'Dados'!$AC$55</definedName>
    <definedName name="POP2007FEM">'Dados'!$AC$53</definedName>
    <definedName name="POP2008">'Dados'!$AD$55</definedName>
    <definedName name="POP2008FEM">'Dados'!$AD$53</definedName>
    <definedName name="POP2009">'Dados'!$AE$55</definedName>
    <definedName name="POP2009FEM">'Dados'!$AE$53</definedName>
    <definedName name="ProfEquip_A1">'ProfEquip'!$A$1</definedName>
    <definedName name="RedeAmb_A1_6">'ProfEquip'!$A$1</definedName>
    <definedName name="RedeAmb_A1">'RedeAssist'!$A$1</definedName>
    <definedName name="Saneamento_A1">'Saneamento'!$A$1</definedName>
    <definedName name="TransfPag_A1">#REF!</definedName>
  </definedNames>
  <calcPr fullCalcOnLoad="1"/>
</workbook>
</file>

<file path=xl/sharedStrings.xml><?xml version="1.0" encoding="utf-8"?>
<sst xmlns="http://schemas.openxmlformats.org/spreadsheetml/2006/main" count="1702" uniqueCount="844">
  <si>
    <t>Caderno de Informações de Saúde</t>
  </si>
  <si>
    <t>Informações Gerais</t>
  </si>
  <si>
    <t>1. Identificação</t>
  </si>
  <si>
    <t>2. Demografia</t>
  </si>
  <si>
    <t>3. Saneamento</t>
  </si>
  <si>
    <t>4. Rede Assistencial</t>
  </si>
  <si>
    <t>5. Profissionais e Equipamentos</t>
  </si>
  <si>
    <t>6. Assistência Ambulatorial</t>
  </si>
  <si>
    <t>7. Assistência Hospitalar</t>
  </si>
  <si>
    <t>8. Morbidade Hospitalar</t>
  </si>
  <si>
    <t>9. Nascimentos</t>
  </si>
  <si>
    <t>10. Mortalidade</t>
  </si>
  <si>
    <t>11. Imunizações</t>
  </si>
  <si>
    <t>12. Atenção Básica</t>
  </si>
  <si>
    <t>13. Orçamentos Públicos em Saúde</t>
  </si>
  <si>
    <t>Faixa Etária</t>
  </si>
  <si>
    <t>Masculino</t>
  </si>
  <si>
    <t>Feminino</t>
  </si>
  <si>
    <t>Total</t>
  </si>
  <si>
    <t>Menor 1</t>
  </si>
  <si>
    <t>1 a 4</t>
  </si>
  <si>
    <t>5 a 9</t>
  </si>
  <si>
    <t>10 a 14</t>
  </si>
  <si>
    <t>15 a 19</t>
  </si>
  <si>
    <t>20 a 29</t>
  </si>
  <si>
    <t>30 a 39</t>
  </si>
  <si>
    <t>40 a 49</t>
  </si>
  <si>
    <t>50 a 59</t>
  </si>
  <si>
    <t>60 a 69</t>
  </si>
  <si>
    <t>70 a 79</t>
  </si>
  <si>
    <t>80 e +</t>
  </si>
  <si>
    <t>Ignorada</t>
  </si>
  <si>
    <t>Fonte: IBGE, Censos e Estimativas</t>
  </si>
  <si>
    <t>População Residente por ano</t>
  </si>
  <si>
    <t>Ano</t>
  </si>
  <si>
    <t>População</t>
  </si>
  <si>
    <t>Método</t>
  </si>
  <si>
    <t>Estimativa</t>
  </si>
  <si>
    <t>Proporção da População Residente</t>
  </si>
  <si>
    <t>Alfabetizada por Faixa Etária</t>
  </si>
  <si>
    <t>20 a 49</t>
  </si>
  <si>
    <t>50 e +</t>
  </si>
  <si>
    <t>Censo</t>
  </si>
  <si>
    <t>Fonte: IBGE/Censos</t>
  </si>
  <si>
    <t>Proporção de Moradores por Tipo de Abastecimento de Água</t>
  </si>
  <si>
    <t>Abastecimento Água</t>
  </si>
  <si>
    <t>Fonte: IBGE/Censos Demográficos</t>
  </si>
  <si>
    <t>Proporção de Moradores por tipo de Instalação Sanitária</t>
  </si>
  <si>
    <t>Instalação Sanitária</t>
  </si>
  <si>
    <t>Proporção de Moradores por Tipo de Destino de Lixo</t>
  </si>
  <si>
    <t>Coleta de lixo</t>
  </si>
  <si>
    <t>Número de estabelecimentos por tipo de prestador segundo tipo de estabelecimento</t>
  </si>
  <si>
    <t>Número de estabelecimentos por tipo de convênio segundo tipo de atendimento prestado</t>
  </si>
  <si>
    <t>Tipo de estabelecimento</t>
  </si>
  <si>
    <t>Serviço prestado</t>
  </si>
  <si>
    <t>SUS</t>
  </si>
  <si>
    <t>Particular</t>
  </si>
  <si>
    <t>Plano de Saúde</t>
  </si>
  <si>
    <t>Público</t>
  </si>
  <si>
    <t>Privado</t>
  </si>
  <si>
    <t>Internação</t>
  </si>
  <si>
    <t>Ambulatorial</t>
  </si>
  <si>
    <t>Urgência</t>
  </si>
  <si>
    <t>Diagnose e terapia</t>
  </si>
  <si>
    <t>Vig. epidemiológica e sanitária</t>
  </si>
  <si>
    <t>Farmácia ou cooperativa</t>
  </si>
  <si>
    <t>Fonte: CNES. Situação da base de dados nacional em 10/04/2010.</t>
  </si>
  <si>
    <t>Leitos de internação por 1.000 habitantes</t>
  </si>
  <si>
    <t>Leitos existentes por 1.000 habitantes:</t>
  </si>
  <si>
    <t>Leitos SUS por 1.000 habitantes</t>
  </si>
  <si>
    <t>Nota: Não inclui leitos complementares</t>
  </si>
  <si>
    <t>Nota: Número total de estabelecimentos, prestando ou não serviços ao SUS</t>
  </si>
  <si>
    <t>Número de leitos de internação existentes por tipo de prestador segundo especialidade</t>
  </si>
  <si>
    <t>Existentes</t>
  </si>
  <si>
    <t>Número de leitos complementares existentes por tipo de prestador segundo tipo de leito complementar</t>
  </si>
  <si>
    <t>Recursos Humanos (vínculos) segundo categorias selecionadas</t>
  </si>
  <si>
    <t>Categoria</t>
  </si>
  <si>
    <t>Atende ao SUS</t>
  </si>
  <si>
    <t>Não atende ao SUS</t>
  </si>
  <si>
    <t>Prof/1.000 hab</t>
  </si>
  <si>
    <t>Prof SUS/1.000 hab</t>
  </si>
  <si>
    <t>Nota: Se um profissional tiver vínculo com mais de um estabelecimento, ele será contado tantas vezes quantos vínculos houver.</t>
  </si>
  <si>
    <t>Número de equipamentos existentes, em uso e disponíveis ao SUS, segundo grupo de equipamentos</t>
  </si>
  <si>
    <t>Número de equipamentos de categorias selecionadas existentes, em uso, disponíveis ao SUS e por 100.000 habitantes, segundo categorias do equipamento</t>
  </si>
  <si>
    <t>Em uso</t>
  </si>
  <si>
    <t>Disponív. ao SUS</t>
  </si>
  <si>
    <t>Equip uso/ 100.000 hab</t>
  </si>
  <si>
    <t>Equip SUS/100.000 hab</t>
  </si>
  <si>
    <t>Valor total de internações hospitalares por complexidade, segundo tipo de financiamento</t>
  </si>
  <si>
    <t xml:space="preserve">Valor total de internações hospitalares e valor aprovado de atendimentos ambulatoriais segundo </t>
  </si>
  <si>
    <t>(Gestão Municipal e Estadual)</t>
  </si>
  <si>
    <t>subtitpo de financiamento (Gestão Municipal e Estadual)</t>
  </si>
  <si>
    <t>Subtipo de financiamento</t>
  </si>
  <si>
    <t>SIA/SUS</t>
  </si>
  <si>
    <t>SIH/SUS</t>
  </si>
  <si>
    <t>Fontes:</t>
  </si>
  <si>
    <t>SIH/SUS. Situação da base de dados nacional em 03/05/2010.</t>
  </si>
  <si>
    <t>Valor aprovado de atendimentos ambulatoriais por complexidade, segundo tipo de financiamento</t>
  </si>
  <si>
    <t>SIA/SUS. Situação da base de dados nacional em 30/04/2010.</t>
  </si>
  <si>
    <t>Quantidade e valor aprovados e apresentados dos procedimentos ambulatorial por município de atendimento, segundo grupo e subgrupo de procedimentos</t>
  </si>
  <si>
    <t>Categoria de procedimentos</t>
  </si>
  <si>
    <t>Qtd.Aprovada</t>
  </si>
  <si>
    <t>Valor Aprovado</t>
  </si>
  <si>
    <t>Qtd.Apresentada</t>
  </si>
  <si>
    <t>Valor Apresentado</t>
  </si>
  <si>
    <t>Nº</t>
  </si>
  <si>
    <t>%</t>
  </si>
  <si>
    <t>R$</t>
  </si>
  <si>
    <t>01 Ações de promoção e prevenção em saúde</t>
  </si>
  <si>
    <t>0101 Ações coletivas/individuais em saúde</t>
  </si>
  <si>
    <t>0102 Vigilância em saúde</t>
  </si>
  <si>
    <t>02 Procedimentos com finalidade diagnóstica</t>
  </si>
  <si>
    <t>0201 Coleta de material</t>
  </si>
  <si>
    <t>0202 Diagnóstico em laboratório clínico</t>
  </si>
  <si>
    <t>0203 Diagnóstico por anatomia patológica e citopatologia</t>
  </si>
  <si>
    <t>0204 Diagnóstico por radiologia</t>
  </si>
  <si>
    <t>0205 Diagnóstico por ultra-sonografia</t>
  </si>
  <si>
    <t>0206 Diagnóstico por tomografia</t>
  </si>
  <si>
    <t>0207 Diagnóstico por ressonância magnética</t>
  </si>
  <si>
    <t>0208 Diagnóstico por medicina nuclear in vivo</t>
  </si>
  <si>
    <t>0209 Diagnóstico por endoscopia</t>
  </si>
  <si>
    <t>0210 Diagnóstico por radiologia intervencionista</t>
  </si>
  <si>
    <t>0211 Métodos diagnósticos em especialidades</t>
  </si>
  <si>
    <t>0212 Diagnóstico e procedimentos especiais em hemoterapia</t>
  </si>
  <si>
    <t>0213 Diagnóstico em vigilância epidemiológica e ambiental</t>
  </si>
  <si>
    <t>0214 Diagnóstico por teste rápido</t>
  </si>
  <si>
    <t>03 Procedimentos clínicos</t>
  </si>
  <si>
    <t>0301 Consultas / Atendimentos / Acompanhamentos</t>
  </si>
  <si>
    <t>0302 Fisioterapia</t>
  </si>
  <si>
    <t>0303 Tratamentos clínicos (outras especialidades)</t>
  </si>
  <si>
    <t>0304 Tratamento em oncologia</t>
  </si>
  <si>
    <t>0305 Tratamento em nefrologia</t>
  </si>
  <si>
    <t>0306 Hemoterapia</t>
  </si>
  <si>
    <t>0307 Tratamentos odontológicos</t>
  </si>
  <si>
    <t>0308 Tratamento de lesões, envenenamentos e outros, decorrentes de causas externas</t>
  </si>
  <si>
    <t>0309 Terapias especializadas</t>
  </si>
  <si>
    <t>0310 Parto e nascimento</t>
  </si>
  <si>
    <t>04 Procedimentos cirúrgicos</t>
  </si>
  <si>
    <t>0401 Pequenas cirurgias e cirurgias de pele, tecido subcutâneo e mucosa</t>
  </si>
  <si>
    <t>0402 Cirurgia de glândulas endócrinas</t>
  </si>
  <si>
    <t>0403 Cirurgia do sistema nervoso central e periférico</t>
  </si>
  <si>
    <t>0404 Cirurgia das vias aéreas superiores, da cabeça e do pescoço</t>
  </si>
  <si>
    <t>0405 Cirurgia do aparelho da visão</t>
  </si>
  <si>
    <t>0406 Cirurgia do aparelho circulatório</t>
  </si>
  <si>
    <t>0407 Cirurgia do aparelho digestivo, orgãos anexos e parede abdominal</t>
  </si>
  <si>
    <t>0408 Cirurgia do sistema osteomuscular</t>
  </si>
  <si>
    <t>0409 Cirurgia do aparelho geniturinário</t>
  </si>
  <si>
    <t>0410 Cirurgia de mama</t>
  </si>
  <si>
    <t>0411 Cirurgia obstétrica</t>
  </si>
  <si>
    <t>0412 Cirurgia torácica</t>
  </si>
  <si>
    <t>0413 Cirurgia reparadora</t>
  </si>
  <si>
    <t>0414 Cirurgia oro-facial</t>
  </si>
  <si>
    <t>0415 Outras cirurgias</t>
  </si>
  <si>
    <t>0416 Cirurgia em oncologia</t>
  </si>
  <si>
    <t>0417 Anestesiologia</t>
  </si>
  <si>
    <t>0418 Cirurgia em nefrologia</t>
  </si>
  <si>
    <t>05 Transplantes de orgãos, tecidos e células</t>
  </si>
  <si>
    <t>0501 Coleta e exames para fins de doação de orgãos, tecidos e células e de transplante</t>
  </si>
  <si>
    <t>0502 Avaliação de morte encefálica</t>
  </si>
  <si>
    <t>0503 Ações relacionadas à doação de orgãos, tecidos e células</t>
  </si>
  <si>
    <t>0504 Processamento de tecidos para transplante</t>
  </si>
  <si>
    <t>0505 Transplante de orgãos, tecidos e células</t>
  </si>
  <si>
    <t>0506 Acompanhamento e intercorrências no pré e pós-transplante</t>
  </si>
  <si>
    <t>06 Medicamentos</t>
  </si>
  <si>
    <t>0601 Medicamentos de dispensação excepcional</t>
  </si>
  <si>
    <t>0602 Medicamentos estratégicos</t>
  </si>
  <si>
    <t>0603 Medicamentos de âmbito hospitalar</t>
  </si>
  <si>
    <t>0604 Componente Especializado da Assitencia Farmaceutica</t>
  </si>
  <si>
    <t>07 Órteses, próteses e materiais especiais</t>
  </si>
  <si>
    <t>0701 Órteses, próteses e materiais especiais não relacionados ao ato cirúrgico</t>
  </si>
  <si>
    <t>0702 Órteses, próteses e materiais especiais relacionados ao ato cirúrgico</t>
  </si>
  <si>
    <t>08 Ações complementares da atenção à saúde</t>
  </si>
  <si>
    <t>0801 Ações relacionadas ao estabelecimento</t>
  </si>
  <si>
    <t>0802 Ações relacionadas ao atendimento</t>
  </si>
  <si>
    <t>0803 Autorização / Regulação</t>
  </si>
  <si>
    <t>Fonte: SIA/SUS. Situação da base de dados nacional em 30/04/2010.</t>
  </si>
  <si>
    <t>Número de Internações, Valor Total, Valor Médio, Média de Permanência, Número de Óbitos e Taxa de Mortalidade por Especialidade</t>
  </si>
  <si>
    <t>(por local de internação)</t>
  </si>
  <si>
    <t>Especialidade</t>
  </si>
  <si>
    <t>Número de Internações</t>
  </si>
  <si>
    <t>Valor Total R$</t>
  </si>
  <si>
    <t>Valor Médio R$</t>
  </si>
  <si>
    <t>Média de Permanência (dias)</t>
  </si>
  <si>
    <t>Número de Óbitos</t>
  </si>
  <si>
    <t>Mortalidade Hospitalar (%)</t>
  </si>
  <si>
    <t>Valores Médios Anuais</t>
  </si>
  <si>
    <t>Internações/100 hab. (local de internação)</t>
  </si>
  <si>
    <t>Internações/100 hab. (local de residência)</t>
  </si>
  <si>
    <t>Valor médio por habitante (R$):</t>
  </si>
  <si>
    <t>Fonte: SIH/SUS. Situação da base de dados nacional em 03/05/2010.</t>
  </si>
  <si>
    <t>Distribuição Percentual das Internações por Grupo de Causas e Faixa Etária - CID10</t>
  </si>
  <si>
    <t>(por local de residência)</t>
  </si>
  <si>
    <t>Capítulo CID</t>
  </si>
  <si>
    <t>50 a 64</t>
  </si>
  <si>
    <t>65 e mais</t>
  </si>
  <si>
    <t>60 e mais</t>
  </si>
  <si>
    <t>Informações sobre Nascimentos</t>
  </si>
  <si>
    <t>Condições</t>
  </si>
  <si>
    <t>Número de nascidos vivos</t>
  </si>
  <si>
    <t>Taxa Bruta de Natalidade</t>
  </si>
  <si>
    <t>% com prematuridade</t>
  </si>
  <si>
    <t>% de partos cesáreos</t>
  </si>
  <si>
    <t>% de mães de 10-19 anos</t>
  </si>
  <si>
    <t>% de mães de 10-14 anos</t>
  </si>
  <si>
    <t>% com baixo peso ao nascer</t>
  </si>
  <si>
    <t>- geral</t>
  </si>
  <si>
    <t>- partos cesáreos</t>
  </si>
  <si>
    <t>- partos vaginais</t>
  </si>
  <si>
    <t>Fonte: SINASC. Situação da base de dados nacional em 14/12/2009.</t>
  </si>
  <si>
    <t>Nota: Dados de 2008 são preliminares.</t>
  </si>
  <si>
    <t>Mortalidade Proporcional (%) por Faixa Etária Segundo Grupo de Causas - CID10</t>
  </si>
  <si>
    <t>Grupo de Causas</t>
  </si>
  <si>
    <t>Demais causas definidas</t>
  </si>
  <si>
    <t>Fonte: SIM. Situação da base de dados nacional em 14/12/2009.</t>
  </si>
  <si>
    <t>Coeficiente de Mortalidade para algumas causas selecionadas</t>
  </si>
  <si>
    <t>(por 100.000 habitantes)</t>
  </si>
  <si>
    <t>Causa do Óbito</t>
  </si>
  <si>
    <t>Aids</t>
  </si>
  <si>
    <t>Neoplasia maligna da mama (/100.000 mulheres)</t>
  </si>
  <si>
    <t>Neoplasia maligna do colo do útero (/100.000 mulh)</t>
  </si>
  <si>
    <t>Infarto agudo do miocardio</t>
  </si>
  <si>
    <t>Doenças cerebrovasculares</t>
  </si>
  <si>
    <t>Diabetes mellitus</t>
  </si>
  <si>
    <t>Acidentes de transporte</t>
  </si>
  <si>
    <t>Agressões</t>
  </si>
  <si>
    <t>Outros Indicadores de Mortalidade</t>
  </si>
  <si>
    <t>Total de óbitos</t>
  </si>
  <si>
    <t>Nº de óbitos por 1.000 habitantes</t>
  </si>
  <si>
    <t>% óbitos por causas mal definidas</t>
  </si>
  <si>
    <t>Total de óbitos infantis</t>
  </si>
  <si>
    <t>Nº de óbitos infantis por causas mal definidas</t>
  </si>
  <si>
    <t>% de óbitos infantis no total de óbitos *</t>
  </si>
  <si>
    <t>% de óbitos infantis por causas mal definidas</t>
  </si>
  <si>
    <t>Mortalidade infantil por 1.000 nascidos-vivos **</t>
  </si>
  <si>
    <t>* Coeficiente de mortalidade infantil proporcional</t>
  </si>
  <si>
    <t>**considerando apenas os óbitos e nascimentos coletados pelo SIM/SINASC</t>
  </si>
  <si>
    <t>Cobertura Vacinal (%) por Tipo de Imunobiológico</t>
  </si>
  <si>
    <t>Menores de 1 ano</t>
  </si>
  <si>
    <t>Imunobiológicos</t>
  </si>
  <si>
    <t>Fonte: SI/PNI. Situação da base de dados nacional em 25/03/2010.</t>
  </si>
  <si>
    <t>Indicadores da Atenção Básica</t>
  </si>
  <si>
    <t>Modelo de Atenção</t>
  </si>
  <si>
    <r>
      <t xml:space="preserve">População coberta </t>
    </r>
    <r>
      <rPr>
        <vertAlign val="superscript"/>
        <sz val="10"/>
        <rFont val="Arial"/>
        <family val="2"/>
      </rPr>
      <t>(1)</t>
    </r>
  </si>
  <si>
    <t>% população coberta pelo programa</t>
  </si>
  <si>
    <r>
      <t xml:space="preserve">Média mensal de visitas por família </t>
    </r>
    <r>
      <rPr>
        <vertAlign val="superscript"/>
        <sz val="10"/>
        <rFont val="Arial"/>
        <family val="2"/>
      </rPr>
      <t>(2)</t>
    </r>
  </si>
  <si>
    <r>
      <t>% de crianças c/ esq.vacinal básico em dia</t>
    </r>
    <r>
      <rPr>
        <vertAlign val="superscript"/>
        <sz val="10"/>
        <rFont val="Arial"/>
        <family val="2"/>
      </rPr>
      <t xml:space="preserve"> (2)</t>
    </r>
  </si>
  <si>
    <r>
      <t>% de crianças c/aleit. materno exclusivo</t>
    </r>
    <r>
      <rPr>
        <vertAlign val="superscript"/>
        <sz val="10"/>
        <rFont val="Arial"/>
        <family val="2"/>
      </rPr>
      <t xml:space="preserve"> (2)</t>
    </r>
  </si>
  <si>
    <r>
      <t xml:space="preserve">% de cobertura de consultas de pré-natal </t>
    </r>
    <r>
      <rPr>
        <vertAlign val="superscript"/>
        <sz val="10"/>
        <rFont val="Arial"/>
        <family val="2"/>
      </rPr>
      <t>(2)</t>
    </r>
  </si>
  <si>
    <r>
      <t>Taxa mortalidade infantil por diarréia</t>
    </r>
    <r>
      <rPr>
        <vertAlign val="superscript"/>
        <sz val="10"/>
        <rFont val="Arial"/>
        <family val="2"/>
      </rPr>
      <t xml:space="preserve"> (3)</t>
    </r>
  </si>
  <si>
    <r>
      <t>Prevalência de desnutrição</t>
    </r>
    <r>
      <rPr>
        <vertAlign val="superscript"/>
        <sz val="10"/>
        <rFont val="Arial"/>
        <family val="2"/>
      </rPr>
      <t xml:space="preserve"> (4)</t>
    </r>
  </si>
  <si>
    <r>
      <t xml:space="preserve">Taxa hospitalização por pneumonia </t>
    </r>
    <r>
      <rPr>
        <vertAlign val="superscript"/>
        <sz val="10"/>
        <rFont val="Arial"/>
        <family val="2"/>
      </rPr>
      <t>(5)</t>
    </r>
  </si>
  <si>
    <r>
      <t xml:space="preserve">Taxa hospitalização por desidratação </t>
    </r>
    <r>
      <rPr>
        <vertAlign val="superscript"/>
        <sz val="10"/>
        <rFont val="Arial"/>
        <family val="2"/>
      </rPr>
      <t>(5)</t>
    </r>
  </si>
  <si>
    <t>PACS</t>
  </si>
  <si>
    <t>PSF</t>
  </si>
  <si>
    <t>Outros</t>
  </si>
  <si>
    <t>Fonte: SIAB. Situação da base de dados nacional em 22/02/2010.</t>
  </si>
  <si>
    <t>Notas:</t>
  </si>
  <si>
    <t>(1): Situação no final do ano</t>
  </si>
  <si>
    <t>(2): Como numeradores e denominadores, foi utilizada a média mensal dos mesmos.</t>
  </si>
  <si>
    <t>(3): por 1.000 nascidos vivos</t>
  </si>
  <si>
    <t>(4): em menores de 2 anos, por 100</t>
  </si>
  <si>
    <t>(5): em menores de 5 anos, por 1000; menores de 5 anos na situação do final do ano</t>
  </si>
  <si>
    <t>Campos de CADMUN.DBF</t>
  </si>
  <si>
    <t>Código do Município</t>
  </si>
  <si>
    <t>Nome</t>
  </si>
  <si>
    <t xml:space="preserve">Maranhão                                          </t>
  </si>
  <si>
    <t>UF - Sigla</t>
  </si>
  <si>
    <t>MA</t>
  </si>
  <si>
    <t>UF - Nome</t>
  </si>
  <si>
    <t>Código da Micro</t>
  </si>
  <si>
    <t>Nome da Micro</t>
  </si>
  <si>
    <t>Código da macroregião</t>
  </si>
  <si>
    <t>Nome da macrorregião</t>
  </si>
  <si>
    <t>Código da Região</t>
  </si>
  <si>
    <t>Nome da Região</t>
  </si>
  <si>
    <t>Código da Metropol</t>
  </si>
  <si>
    <t>Nome da Metropol</t>
  </si>
  <si>
    <t>Código do aglomerado</t>
  </si>
  <si>
    <t>Nome do aglomerado</t>
  </si>
  <si>
    <t>Capital</t>
  </si>
  <si>
    <t>Amazônia</t>
  </si>
  <si>
    <t>Fronteira</t>
  </si>
  <si>
    <t>CGC</t>
  </si>
  <si>
    <t>Tipo de Gestão</t>
  </si>
  <si>
    <t>Não habilitado</t>
  </si>
  <si>
    <t>Pab Fixo</t>
  </si>
  <si>
    <t>Plena de Atenção Básica</t>
  </si>
  <si>
    <t>Teto PAB</t>
  </si>
  <si>
    <t>Plena do Sistema Municipal</t>
  </si>
  <si>
    <t>Agência</t>
  </si>
  <si>
    <t>-</t>
  </si>
  <si>
    <t>Nome Agência</t>
  </si>
  <si>
    <t>Plena do Sistema Estadual</t>
  </si>
  <si>
    <t>Conta PAB</t>
  </si>
  <si>
    <t>Avançada do Sistema Estadual</t>
  </si>
  <si>
    <t>Conta FNs</t>
  </si>
  <si>
    <t>População Residente por Faixa Etária e Sexo</t>
  </si>
  <si>
    <t>Dados para pirâmide etária</t>
  </si>
  <si>
    <t>Ignorado</t>
  </si>
  <si>
    <t>0 a 4 anos não detalhado</t>
  </si>
  <si>
    <t>Menor 1 ano</t>
  </si>
  <si>
    <t>1 a 4 anos</t>
  </si>
  <si>
    <t>0 a 9</t>
  </si>
  <si>
    <t>5 a 9 anos</t>
  </si>
  <si>
    <t>10 a 19</t>
  </si>
  <si>
    <t>10 a 14 anos</t>
  </si>
  <si>
    <t>15 a 19 anos</t>
  </si>
  <si>
    <t>20 a 29 anos</t>
  </si>
  <si>
    <t>30 a 39 anos</t>
  </si>
  <si>
    <t>40 a 49 anos</t>
  </si>
  <si>
    <t>50 a 59 anos</t>
  </si>
  <si>
    <t>60 a 69 anos</t>
  </si>
  <si>
    <t>70 a 79 anos</t>
  </si>
  <si>
    <t>80 anos e mais</t>
  </si>
  <si>
    <t>Idade ignorada</t>
  </si>
  <si>
    <t xml:space="preserve"> 1997-2009</t>
  </si>
  <si>
    <t>Sexo</t>
  </si>
  <si>
    <t>Alfabetização</t>
  </si>
  <si>
    <t>Alfabetizado</t>
  </si>
  <si>
    <t>Não alfabetizado</t>
  </si>
  <si>
    <t>Abastecimento de Água</t>
  </si>
  <si>
    <t xml:space="preserve"> 1991, 2000</t>
  </si>
  <si>
    <t>Rede geral</t>
  </si>
  <si>
    <t>.. canalizada em pelo menos um cômodo</t>
  </si>
  <si>
    <t>.. canalizada só na propriedade ou terreno</t>
  </si>
  <si>
    <t>Poço ou nascente (na propriedade)</t>
  </si>
  <si>
    <t>.. sem canalização interna</t>
  </si>
  <si>
    <t>.... canalizada só na propriedade ou terreno</t>
  </si>
  <si>
    <t>.... não canalizada</t>
  </si>
  <si>
    <t>Outra forma</t>
  </si>
  <si>
    <t>Instalações Sanitárias</t>
  </si>
  <si>
    <t>Instal sanitárias</t>
  </si>
  <si>
    <t>Rede geral de esgoto ou pluvial</t>
  </si>
  <si>
    <t>Fossa séptica</t>
  </si>
  <si>
    <t>Fossa rudimendar</t>
  </si>
  <si>
    <t>Vala</t>
  </si>
  <si>
    <t>Rio, lago ou mar</t>
  </si>
  <si>
    <t>Outro escoadouro</t>
  </si>
  <si>
    <t>Não sabe o tipo de escoadouro</t>
  </si>
  <si>
    <t>Não tem instalação sanitária</t>
  </si>
  <si>
    <t>Coleta de Lixo</t>
  </si>
  <si>
    <t>Coletado</t>
  </si>
  <si>
    <t>.. por serviço de limpeza</t>
  </si>
  <si>
    <t>.. por caçamba de serviço de limpeza</t>
  </si>
  <si>
    <t>Queimado (na propriedade)</t>
  </si>
  <si>
    <t>Enterrado (na propriedade)</t>
  </si>
  <si>
    <t>Jogado</t>
  </si>
  <si>
    <t>.. em terreno baldio ou logradouro</t>
  </si>
  <si>
    <t>.. em rio, lago ou mar</t>
  </si>
  <si>
    <t>Outro destino</t>
  </si>
  <si>
    <t>Unidades por tipo</t>
  </si>
  <si>
    <t xml:space="preserve"> Dez/2009</t>
  </si>
  <si>
    <t>Tipo de Estabelecimento</t>
  </si>
  <si>
    <t>Filantropico</t>
  </si>
  <si>
    <t>Sindicato</t>
  </si>
  <si>
    <t>Não  informada</t>
  </si>
  <si>
    <t>Central de Regulação de Serviços de Saude</t>
  </si>
  <si>
    <t>Centro de Atenção Hemoterápica e ou Hematológica</t>
  </si>
  <si>
    <t>Centro de Atenção Psicossocial</t>
  </si>
  <si>
    <t>Centro de Apoio a Saúde da Família</t>
  </si>
  <si>
    <t>Centro de Parto Normal</t>
  </si>
  <si>
    <t>Centro de Saude/Unidade Básica de Saúde</t>
  </si>
  <si>
    <t>Clinica Especializada/Ambulatório Especializado</t>
  </si>
  <si>
    <t>Consultório Isolado</t>
  </si>
  <si>
    <t>Cooperativa</t>
  </si>
  <si>
    <t>Farmácia Medic Excepcional e Prog Farmácia Popular</t>
  </si>
  <si>
    <t>Hospital Dia</t>
  </si>
  <si>
    <t>Hospital Especializado</t>
  </si>
  <si>
    <t>Hospital Geral</t>
  </si>
  <si>
    <t>Laboratório Central de Saúde Pública - LACEN</t>
  </si>
  <si>
    <t>Policlínica</t>
  </si>
  <si>
    <t>Posto de Saúde</t>
  </si>
  <si>
    <t>Pronto Socorro Especializado</t>
  </si>
  <si>
    <t>Pronto Socorro Geral</t>
  </si>
  <si>
    <t>Secretaria de Saúde</t>
  </si>
  <si>
    <t>Unid Mista - atend 24h: atenção básica, intern/urg</t>
  </si>
  <si>
    <t>Unidade de Atenção à Saúde Indígena</t>
  </si>
  <si>
    <t>Unidade de Serviço de Apoio de Diagnose e Terapia</t>
  </si>
  <si>
    <t>Unidade de Vigilância em Saúde</t>
  </si>
  <si>
    <t>Unidade Móvel Fluvial</t>
  </si>
  <si>
    <t>Unidade Móvel Pré Hospitalar - Urgência/Emergência</t>
  </si>
  <si>
    <t>Unidade Móvel Terrestre</t>
  </si>
  <si>
    <t>Tipo de estabelecimento não informado</t>
  </si>
  <si>
    <t>Leitos Existentes</t>
  </si>
  <si>
    <t>Leitos complementares existentes</t>
  </si>
  <si>
    <t>Leitos complementares</t>
  </si>
  <si>
    <t>Cirúrgicos</t>
  </si>
  <si>
    <t>UTI adulto</t>
  </si>
  <si>
    <t>Clínicos</t>
  </si>
  <si>
    <t>UTI infantil</t>
  </si>
  <si>
    <t>Obstétrico</t>
  </si>
  <si>
    <t>UTI neonatal</t>
  </si>
  <si>
    <t>Pediátrico</t>
  </si>
  <si>
    <t>Unidade intermediária</t>
  </si>
  <si>
    <t>Outras Especialidades</t>
  </si>
  <si>
    <t>Unidade intermediária neonatal</t>
  </si>
  <si>
    <t>Hospital/DIA</t>
  </si>
  <si>
    <t>Unidade isolamento</t>
  </si>
  <si>
    <t>UTI adulto I</t>
  </si>
  <si>
    <t>UTI adulto II</t>
  </si>
  <si>
    <t>UTI adulto III</t>
  </si>
  <si>
    <t>Leitos SUS</t>
  </si>
  <si>
    <t>UTI infantil I</t>
  </si>
  <si>
    <t>UTI infantil II</t>
  </si>
  <si>
    <t>UTI infantil III</t>
  </si>
  <si>
    <t>UTI neonatal I</t>
  </si>
  <si>
    <t>UTI neonatal II</t>
  </si>
  <si>
    <t>UTI neonatal III</t>
  </si>
  <si>
    <t>UTI de Queimados</t>
  </si>
  <si>
    <t>Unidades com internação</t>
  </si>
  <si>
    <t>Tipo de Prestador</t>
  </si>
  <si>
    <t>Plano de Saúde Público</t>
  </si>
  <si>
    <t>Plano de Saúde Privado</t>
  </si>
  <si>
    <t>Unidades com atendimento ambulatorial</t>
  </si>
  <si>
    <t>Unidades com atendimento de urgência</t>
  </si>
  <si>
    <t>Unidades com atendimento de diagnose e terapia</t>
  </si>
  <si>
    <t>Unidades com vigilância sanitária e epidemiológica</t>
  </si>
  <si>
    <t>Quantidade</t>
  </si>
  <si>
    <t>Unidades de farmácias ou cooperativas</t>
  </si>
  <si>
    <t>Profissionais</t>
  </si>
  <si>
    <t>Profissionais selecionados</t>
  </si>
  <si>
    <t>Médicos</t>
  </si>
  <si>
    <t>.. Anestesista</t>
  </si>
  <si>
    <t>.. Cirurgião Geral</t>
  </si>
  <si>
    <t>.. Clínico Geral</t>
  </si>
  <si>
    <t>.. Gineco Obstetra</t>
  </si>
  <si>
    <t>.. Médico de Família</t>
  </si>
  <si>
    <t>.. Pediatra</t>
  </si>
  <si>
    <t>.. Psiquiatra</t>
  </si>
  <si>
    <t>.. Radiologista</t>
  </si>
  <si>
    <t>Cirurgião dentista</t>
  </si>
  <si>
    <t>Enfermeiro</t>
  </si>
  <si>
    <t>Fisioterapeuta</t>
  </si>
  <si>
    <t>Fonoaudiólogo</t>
  </si>
  <si>
    <t>Nutricionista</t>
  </si>
  <si>
    <t>Farmacêutico</t>
  </si>
  <si>
    <t>Assistente social</t>
  </si>
  <si>
    <t>Psicólogo</t>
  </si>
  <si>
    <t>Auxiliar de Enfermagem</t>
  </si>
  <si>
    <t>Técnico de Enfermagem</t>
  </si>
  <si>
    <t>Equipamentos</t>
  </si>
  <si>
    <t>Grupo de Equipamentos</t>
  </si>
  <si>
    <t>Equipamento selecionado</t>
  </si>
  <si>
    <t>Em Uso</t>
  </si>
  <si>
    <t>Disponíveis SUS</t>
  </si>
  <si>
    <t>Mamógrafo</t>
  </si>
  <si>
    <t>Equipamentos de diagnóstico por imagem</t>
  </si>
  <si>
    <t>Raio X</t>
  </si>
  <si>
    <t>Equipamentos de infra-estrutura</t>
  </si>
  <si>
    <t>Tomógrafo Computadorizado</t>
  </si>
  <si>
    <t>Equipamentos por métodos ópticos</t>
  </si>
  <si>
    <t>Ressonância Magnética</t>
  </si>
  <si>
    <t>Equipamentos por métodos gráficos</t>
  </si>
  <si>
    <t>Ultrassom</t>
  </si>
  <si>
    <t>Equipamentos de manutenção da vida</t>
  </si>
  <si>
    <t>Equipo Odontológico Completo</t>
  </si>
  <si>
    <t>Equipamentos de Odontologia</t>
  </si>
  <si>
    <t>Outros equipamentos</t>
  </si>
  <si>
    <t>Internações Hospitalares</t>
  </si>
  <si>
    <t>Internações</t>
  </si>
  <si>
    <t>Valor total</t>
  </si>
  <si>
    <t>Dias permanência</t>
  </si>
  <si>
    <t>Óbitos</t>
  </si>
  <si>
    <t>Clínica cirúrgica</t>
  </si>
  <si>
    <t>Obstetrícia</t>
  </si>
  <si>
    <t>Clínica médica</t>
  </si>
  <si>
    <t>Cuidados prolongados (crônicos)</t>
  </si>
  <si>
    <t>Psiquiatria</t>
  </si>
  <si>
    <t>Pneumologia sanitária (tisiologia)</t>
  </si>
  <si>
    <t>Pediatria</t>
  </si>
  <si>
    <t>Reabilitação</t>
  </si>
  <si>
    <t>Clínica cirúrgica - hospital-dia</t>
  </si>
  <si>
    <t>Aids - hospital-dia</t>
  </si>
  <si>
    <t>Fibrose cística - hospital-dia</t>
  </si>
  <si>
    <t>Intercorrência pós-transplante - hospital-dia</t>
  </si>
  <si>
    <t>Geriatria - hospital-dia</t>
  </si>
  <si>
    <t>Saúde mental - hospital-dia</t>
  </si>
  <si>
    <t>Não discriminado</t>
  </si>
  <si>
    <t>Morbidade Hospitalar</t>
  </si>
  <si>
    <t>Capítulo CID-10</t>
  </si>
  <si>
    <t>20 a 24 anos</t>
  </si>
  <si>
    <t>25 a 29 anos</t>
  </si>
  <si>
    <t>30 a 34 anos</t>
  </si>
  <si>
    <t>35 a 39 anos</t>
  </si>
  <si>
    <t>40 a 44 anos</t>
  </si>
  <si>
    <t>45 a 49 anos</t>
  </si>
  <si>
    <t>50 a 54 anos</t>
  </si>
  <si>
    <t>55 a 59 anos</t>
  </si>
  <si>
    <t>60 a 64 anos</t>
  </si>
  <si>
    <t>65 a 69 anos</t>
  </si>
  <si>
    <t>70 a 74 anos</t>
  </si>
  <si>
    <t>75 a 79 anos</t>
  </si>
  <si>
    <t>I.   Algumas doenças infecciosas e parasitárias</t>
  </si>
  <si>
    <t>II.  Neoplasias (tumores)</t>
  </si>
  <si>
    <t>III. Doenças sangue órgãos hemat e transt imunitár</t>
  </si>
  <si>
    <t>IV.  Doenças endócrinas nutricionais e metabólicas</t>
  </si>
  <si>
    <t>V.   Transtornos mentais e comportamentais</t>
  </si>
  <si>
    <t>VI.  Doenças do sistema nervoso</t>
  </si>
  <si>
    <t>VII. Doenças do olho e anexos</t>
  </si>
  <si>
    <t>VIII.Doenças do ouvido e da apófise mastóide</t>
  </si>
  <si>
    <t>IX.  Doenças do aparelho circulatório</t>
  </si>
  <si>
    <t>X.   Doenças do aparelho respiratório</t>
  </si>
  <si>
    <t>XI.  Doenças do aparelho digestivo</t>
  </si>
  <si>
    <t>XII. Doenças da pele e do tecido subcutâneo</t>
  </si>
  <si>
    <t>XIII.Doenças sist osteomuscular e tec conjuntivo</t>
  </si>
  <si>
    <t>XIV. Doenças do aparelho geniturinário</t>
  </si>
  <si>
    <t>XV.  Gravidez parto e puerpério</t>
  </si>
  <si>
    <t>XVI. Algumas afec originadas no período perinatal</t>
  </si>
  <si>
    <t>XVII.Malf cong deformid e anomalias cromossômicas</t>
  </si>
  <si>
    <t>XVIII.Sint sinais e achad anorm ex clín e laborat</t>
  </si>
  <si>
    <t>XIX. Lesões enven e alg out conseq causas externas</t>
  </si>
  <si>
    <t>XX.  Causas externas de morbidade e mortalidade</t>
  </si>
  <si>
    <t>XXI. Contatos com serviços de saúde</t>
  </si>
  <si>
    <t>CID 10ª Revisão não disponível ou não preenchido</t>
  </si>
  <si>
    <t>Nascimentos - Idade da Mãe</t>
  </si>
  <si>
    <t xml:space="preserve"> 1999-2007</t>
  </si>
  <si>
    <t>Idade da mãe</t>
  </si>
  <si>
    <t>Nascim p/resid.mãe</t>
  </si>
  <si>
    <t>Menor de 10 anos</t>
  </si>
  <si>
    <t>Nascimentos - Baixo peso - Cesáreos</t>
  </si>
  <si>
    <t>Peso ao nascer</t>
  </si>
  <si>
    <t>Menos de 500g</t>
  </si>
  <si>
    <t>500 a 999g</t>
  </si>
  <si>
    <t>1000 a 1499 g</t>
  </si>
  <si>
    <t>1500 a 2499 g</t>
  </si>
  <si>
    <t>2500 a 2999 g</t>
  </si>
  <si>
    <t>3000 a 3999 g</t>
  </si>
  <si>
    <t>4000g e mais</t>
  </si>
  <si>
    <t>Nascimentos - Baixo peso - Normal</t>
  </si>
  <si>
    <t>Nascimentos - Tipo de parto</t>
  </si>
  <si>
    <t>Tipo de parto</t>
  </si>
  <si>
    <t>Vaginal</t>
  </si>
  <si>
    <t>Cesário</t>
  </si>
  <si>
    <t>Fórceps/outro</t>
  </si>
  <si>
    <t>Nascimentos - Prematuridade</t>
  </si>
  <si>
    <t>Duração gestação</t>
  </si>
  <si>
    <t>Menos de 22 semanas</t>
  </si>
  <si>
    <t>De 22 a 27 semanas</t>
  </si>
  <si>
    <t>De 28 a 31 semanas</t>
  </si>
  <si>
    <t>De 32 a 36 semanas</t>
  </si>
  <si>
    <t>De 28 a 36 semanas, não especificado</t>
  </si>
  <si>
    <t>De 37 a 41 semanas</t>
  </si>
  <si>
    <t>42 semanas ou mais</t>
  </si>
  <si>
    <t>Mortalidade Proporcional</t>
  </si>
  <si>
    <t>0 a 6 dias</t>
  </si>
  <si>
    <t>7 a 27 dias</t>
  </si>
  <si>
    <t>28 a 364 dias</t>
  </si>
  <si>
    <t>Menor 1 ano (ign)</t>
  </si>
  <si>
    <t xml:space="preserve">     Fora da CID-10</t>
  </si>
  <si>
    <t>Óbitos segundo grupo de causa</t>
  </si>
  <si>
    <t>Causa - CID-BR-10</t>
  </si>
  <si>
    <t>Óbitos p/Residênc</t>
  </si>
  <si>
    <t>001-031 ALGUMAS DOENÇAS INFECCIOSAS E PARASITÁRIAS</t>
  </si>
  <si>
    <t>. 001 Doenças infecciosas intestinais</t>
  </si>
  <si>
    <t>... 002 Cólera</t>
  </si>
  <si>
    <t>... 003 Diarréia e gastroenterite orig infec pres</t>
  </si>
  <si>
    <t>... 004 Outras doenças infecciosas intestinais</t>
  </si>
  <si>
    <t>..... 004.1 Febres tifóide e paratifóide</t>
  </si>
  <si>
    <t>. 005-006 Tuberculose</t>
  </si>
  <si>
    <t>... 005 Tuberculose respiratória</t>
  </si>
  <si>
    <t>... 006 Outras tuberculoses</t>
  </si>
  <si>
    <t>. 007-015 Outras doenças bacterianas</t>
  </si>
  <si>
    <t>... 007 Peste</t>
  </si>
  <si>
    <t>... 008 Leptospirose</t>
  </si>
  <si>
    <t>... 009 Hanseníase</t>
  </si>
  <si>
    <t>... 010 Tétano</t>
  </si>
  <si>
    <t>..... 010.1 Tétano neonatal</t>
  </si>
  <si>
    <t>..... 010.2 Tétano obstétrico</t>
  </si>
  <si>
    <t>..... 010.3 Tétano acidental</t>
  </si>
  <si>
    <t>... 011 Difteria</t>
  </si>
  <si>
    <t>... 012 Coqueluche</t>
  </si>
  <si>
    <t>... 013 Infecção meningocócica</t>
  </si>
  <si>
    <t>... 014 Septicemia</t>
  </si>
  <si>
    <t>... 015 Infecções com transmissão predom sexual</t>
  </si>
  <si>
    <t>. 016-023 Doenças virais</t>
  </si>
  <si>
    <t>... 016 Poliomielite aguda</t>
  </si>
  <si>
    <t>... 017 Raiva</t>
  </si>
  <si>
    <t>... 018 Dengue</t>
  </si>
  <si>
    <t>... 019 Febre amarela</t>
  </si>
  <si>
    <t>... 020 Out febres p/arbovírus e febr hemor virais</t>
  </si>
  <si>
    <t>... 021 Sarampo</t>
  </si>
  <si>
    <t>... 022 Hepatite viral</t>
  </si>
  <si>
    <t>... 023 Doen p/vírus da imunodefic humana (HIV)</t>
  </si>
  <si>
    <t>. 024-027 Doenças transmitidas por protozoários</t>
  </si>
  <si>
    <t>... 024 Malária</t>
  </si>
  <si>
    <t>... 025 Leishmaniose</t>
  </si>
  <si>
    <t>... 026 Doença de Chagas</t>
  </si>
  <si>
    <t>... 027 Toxoplasmose</t>
  </si>
  <si>
    <t>. 028-030 Helmintíases</t>
  </si>
  <si>
    <t>... 028 Esquistossomose</t>
  </si>
  <si>
    <t>... 029 Cisticercose</t>
  </si>
  <si>
    <t>... 030 Restante de helmintíases</t>
  </si>
  <si>
    <t>. 031 Restante algumas doenç infec e parasitárias</t>
  </si>
  <si>
    <t>032-052 NEOPLASIAS</t>
  </si>
  <si>
    <t>. 032 Neopl malig do lábio, cav oral e faringe</t>
  </si>
  <si>
    <t>. 033 Neoplasia maligna do esôfago</t>
  </si>
  <si>
    <t>. 034 Neoplasia maligna do estômago</t>
  </si>
  <si>
    <t>. 035 Neoplasia maligna do cólon,reto e ânus</t>
  </si>
  <si>
    <t>. 036 Neopl malig do fígado e vias bil intrahepát</t>
  </si>
  <si>
    <t>. 037 Neoplasia maligna do pâncreas</t>
  </si>
  <si>
    <t>. 038 Neoplasia maligna da laringe</t>
  </si>
  <si>
    <t>. 039 Neopl malig da traquéia,brônquios e pulmões</t>
  </si>
  <si>
    <t>. 040 Neoplasia maligna da pele</t>
  </si>
  <si>
    <t>. 041 Neoplasia maligna da mama</t>
  </si>
  <si>
    <t>. 042 Neoplasia maligna do colo do útero</t>
  </si>
  <si>
    <t>. 043 Neopl malig de corpo e partes n/esp útero</t>
  </si>
  <si>
    <t>. 044 Neoplasia maligna do ovário</t>
  </si>
  <si>
    <t>. 045 Neoplasia maligna da próstata</t>
  </si>
  <si>
    <t>. 046 Neoplasia maligna da bexiga</t>
  </si>
  <si>
    <t>. 047 Neopl malig mening,encéf e out partes SNC</t>
  </si>
  <si>
    <t>. 048 Linfoma não-Hodgkin</t>
  </si>
  <si>
    <t>. 049 Mieloma mult e neopl malig de plasmócitos</t>
  </si>
  <si>
    <t>. 050 Leucemia</t>
  </si>
  <si>
    <t>. 051 Neoplasias in situ, benig, comport incert</t>
  </si>
  <si>
    <t>. 052 Restante de neoplasias malignas</t>
  </si>
  <si>
    <t>053-054 D SANGUE E ORG HEMAT E ALGUNS TRANS IMUNIT</t>
  </si>
  <si>
    <t>. 053 Anemias</t>
  </si>
  <si>
    <t>. 054 Rest d sangue, org hemat e alg transt imunit</t>
  </si>
  <si>
    <t>055-057 D ENDÓCRINAS, NUTRICIONAIS E METABÓLICAS</t>
  </si>
  <si>
    <t>. 055 Diabetes mellitus</t>
  </si>
  <si>
    <t>. 056 Desnutrição</t>
  </si>
  <si>
    <t>. 057 Rest doenças endócr, nutricion e metabólicas</t>
  </si>
  <si>
    <t>058-059 TRANSTORNOS MENTAIS E COMPORTAMENTAIS</t>
  </si>
  <si>
    <t>. 058 Transt ment e comport uso subst psicoativas</t>
  </si>
  <si>
    <t>... 058.1 Trans ment e comport devid uso álcool</t>
  </si>
  <si>
    <t>. 059 Rest transtornos mentais e comportamentais</t>
  </si>
  <si>
    <t>060-063 DOENÇAS DO SISTEMA NERVOSO</t>
  </si>
  <si>
    <t>. 060 Meningite</t>
  </si>
  <si>
    <t>. 061 Doença de Alzheimer</t>
  </si>
  <si>
    <t>. 062 Epilepsia</t>
  </si>
  <si>
    <t>. 063 Restante das doenças do sistema nervoso</t>
  </si>
  <si>
    <t>064 DOENÇAS DOS OLHOS E ANEXOS</t>
  </si>
  <si>
    <t>065 DOENÇAS DO OUVIDO E DA APÓFISE MASTÓIDE</t>
  </si>
  <si>
    <t>066-072 DOENÇAS DO APARELHO CIRCULATÓRIO</t>
  </si>
  <si>
    <t>. 066 Febre reumát aguda e doen reum crôn coração</t>
  </si>
  <si>
    <t>. 067 Doenças hipertensivas</t>
  </si>
  <si>
    <t>. 068 Doenças isquêmicas do coração</t>
  </si>
  <si>
    <t>... 068.1 Infarto agudo do miocárdio</t>
  </si>
  <si>
    <t>. 069 Outras doenças cardíacas</t>
  </si>
  <si>
    <t>. 070 Doenças cerebrovasculares</t>
  </si>
  <si>
    <t>. 071 Aterosclerose</t>
  </si>
  <si>
    <t>. 072 Rest doenças do aparelho circulatório</t>
  </si>
  <si>
    <t>073-077 DOENÇAS DO APARELHO RESPIRATÓRIO</t>
  </si>
  <si>
    <t>. 073 Influenza (gripe)</t>
  </si>
  <si>
    <t>. 074 Pneumonia</t>
  </si>
  <si>
    <t>. 075 Out infec agudas das vias aéreas inferiores</t>
  </si>
  <si>
    <t>... 075.1 Bronquiolite</t>
  </si>
  <si>
    <t>. 076 Doenças crônicas das vias aéreas inferiores</t>
  </si>
  <si>
    <t>... 076.1 Asma</t>
  </si>
  <si>
    <t>. 077 Restante  doenças do aparelho respiratório</t>
  </si>
  <si>
    <t>078-082 DOENÇAS DO APARELHO DIGESTIVO</t>
  </si>
  <si>
    <t>. 078 Úlcera gástrica, duodenal e péptica</t>
  </si>
  <si>
    <t>. 079 Peritonite</t>
  </si>
  <si>
    <t>. 080 Doenças do fígado</t>
  </si>
  <si>
    <t>... 080.1 Doença alcoólica do fígado</t>
  </si>
  <si>
    <t>... 080.2 Fibrose e cirrose do fígado</t>
  </si>
  <si>
    <t>... 080.3 Outras doenças do fígado</t>
  </si>
  <si>
    <t>. 081 Colecistite</t>
  </si>
  <si>
    <t>. 082 Rest doenças do aparelho digestivo</t>
  </si>
  <si>
    <t>083 DOENÇAS DA PELE E TECIDO SUBCUTÂNEO</t>
  </si>
  <si>
    <t>084 DOENÇAS SIST OSTEOMUSC E TECIDO CONJUNTIVO</t>
  </si>
  <si>
    <t>085-087 DOENÇAS DO APARELHO GENITURINÁRIO</t>
  </si>
  <si>
    <t>. 085 D glomerulares e d renais túbulo-interstic</t>
  </si>
  <si>
    <t>. 086 Insuficiência renal</t>
  </si>
  <si>
    <t>. 087 Rest doenças do aparelho geniturinário</t>
  </si>
  <si>
    <t>088-093 GRAVIDEZ, PARTO E PUERPÉRIO</t>
  </si>
  <si>
    <t>. 088 Gravidez que termina em aborto</t>
  </si>
  <si>
    <t>. 089 Outras mortes obstétricas diretas</t>
  </si>
  <si>
    <t>. 090 Mortes obstétricas indiretas</t>
  </si>
  <si>
    <t>. 091 Morte obstétrica tardia</t>
  </si>
  <si>
    <t>. 092 Seqüela de causa obstétrica direta</t>
  </si>
  <si>
    <t>. 093 Restante de gravidez, parto e puerpério</t>
  </si>
  <si>
    <t>094-098 ALG AFECÇÕES ORIGIN NO PERÍODO PERINATAL</t>
  </si>
  <si>
    <t>. 094 Feto e recemnasc afet fat mat e compl grav</t>
  </si>
  <si>
    <t>. 095 Transt relac duração gestação e cresc fetal</t>
  </si>
  <si>
    <t>. 096 Traumatismo de parto</t>
  </si>
  <si>
    <t>. 097 Trans resp e cardiovas espec per perinatal</t>
  </si>
  <si>
    <t>. 098 Rest afec originadas no período perinatal</t>
  </si>
  <si>
    <t>099-101 MALF CONGÊN, DEFORM E ANOMAL CROMOSSÔMICAS</t>
  </si>
  <si>
    <t>. 099 Malformações congênitas do sistema nervoso</t>
  </si>
  <si>
    <t>. 100 Malf congênitas do aparelho circulatório</t>
  </si>
  <si>
    <t>. 101 Rest de malf cong, deform e anomal Cromoss</t>
  </si>
  <si>
    <t>102-104 SINT, SIN E ACH ANORM CLÍN E LAB, NCOP</t>
  </si>
  <si>
    <t>. 102 Senilidade</t>
  </si>
  <si>
    <t>. 103 Morte sem assistência médica</t>
  </si>
  <si>
    <t>. 104 Rest sint, sin e ach anorm clín e laborat</t>
  </si>
  <si>
    <t>105-114 CAUSAS EXTERNAS DE MORBIDADE E MORTALIDADE</t>
  </si>
  <si>
    <t>. 105 Acidentes de transporte</t>
  </si>
  <si>
    <t>. 106 Quedas</t>
  </si>
  <si>
    <t>. 107 Afogamento e submersões acidentais</t>
  </si>
  <si>
    <t>. 108 Exposição à fumaça, ao fogo e às chamas</t>
  </si>
  <si>
    <t>. 109 Envenen, intoxic por ou expos a subst nociv</t>
  </si>
  <si>
    <t>. 110 Lesões autoprovocadas voluntariamente</t>
  </si>
  <si>
    <t>. 111 Agressões</t>
  </si>
  <si>
    <t>. 112 Eventos(fatos) cuja intenção é indeterminada</t>
  </si>
  <si>
    <t>. 113 Intervenções legais e operações de guerra</t>
  </si>
  <si>
    <t>. 114 Todas as outras causas externas</t>
  </si>
  <si>
    <t>FORA DA CID-10-BR</t>
  </si>
  <si>
    <t>Óbitos por capítulo - menores de 1 ano</t>
  </si>
  <si>
    <t>Imunizações - Menor de 1 ano</t>
  </si>
  <si>
    <t xml:space="preserve"> 2000-2009</t>
  </si>
  <si>
    <t>Imuno</t>
  </si>
  <si>
    <t>BCG (BCG)</t>
  </si>
  <si>
    <t>Contra Febre Amarela (FA)</t>
  </si>
  <si>
    <t>Contra Haemophilus influenzae tipo b (Hib)</t>
  </si>
  <si>
    <t>Contra Hepatite B (HB)</t>
  </si>
  <si>
    <t>Contra Influenza (Campanha) (INF)</t>
  </si>
  <si>
    <t>Contra Sarampo</t>
  </si>
  <si>
    <t>Dupla Viral (SR)</t>
  </si>
  <si>
    <t>Oral Contra Poliomielite (VOP)</t>
  </si>
  <si>
    <t>Oral Contra Poliomielite (Campanha 1ª etapa) (VOP)</t>
  </si>
  <si>
    <t>Oral Contra Poliomielite (Campanha 2ª etapa) (VOP)</t>
  </si>
  <si>
    <t>Oral de Rotavírus Humano (RR)</t>
  </si>
  <si>
    <t>Tetravalente (DTP/Hib) (TETRA)</t>
  </si>
  <si>
    <t>Tríplice Bacteriana (DTP)</t>
  </si>
  <si>
    <t>Tríplice Viral (SCR)</t>
  </si>
  <si>
    <t>Tríplice Viral (campanha) (SCR)</t>
  </si>
  <si>
    <t>Totais das vacinas contra tuberculose</t>
  </si>
  <si>
    <t>Totais das vacinas contra hepatite B</t>
  </si>
  <si>
    <t>Totais das vacinas contra poliomielite</t>
  </si>
  <si>
    <t>Totais das vacinas Tetra + Penta + Hexavanlente</t>
  </si>
  <si>
    <t>Totais das vacinas contra sarampo e rubéola</t>
  </si>
  <si>
    <t>Totais das vacinas contra difteria e tétano</t>
  </si>
  <si>
    <t>Totais das vacinas HiB+Tetra+Penta+Hexavanlente</t>
  </si>
  <si>
    <t>SIAB - Dados Cadastrais - PACS</t>
  </si>
  <si>
    <t xml:space="preserve"> Dez/2004, Dez/2005, Dez/2006, Dez/2007, Dez/2008, Dez/2009</t>
  </si>
  <si>
    <t>Nº Pessoas</t>
  </si>
  <si>
    <t>Nº Famílias</t>
  </si>
  <si>
    <t>Mulheres &lt;1ano</t>
  </si>
  <si>
    <t>Mulheres 1a4a</t>
  </si>
  <si>
    <t>Homens &lt;1ano</t>
  </si>
  <si>
    <t>Homens 1a4a</t>
  </si>
  <si>
    <t>SIAB - Dados Cadastrais - PSF</t>
  </si>
  <si>
    <t>SIAB - Dados Cadastrais - Outros</t>
  </si>
  <si>
    <t>SIAB - Produção e Marcadores - PACS</t>
  </si>
  <si>
    <t xml:space="preserve"> 2004-2009</t>
  </si>
  <si>
    <t>Nº Visitas</t>
  </si>
  <si>
    <t>Famílias Acompanh.</t>
  </si>
  <si>
    <t>Crianças &lt;1 ano</t>
  </si>
  <si>
    <t>Cr&lt;1a c/Vacin.dia</t>
  </si>
  <si>
    <t>Crianças até 4m</t>
  </si>
  <si>
    <t>Cr&lt;4m AleitMatExcl</t>
  </si>
  <si>
    <t>Nº Gest. Acompanh</t>
  </si>
  <si>
    <t>Gest.c/PN no mês</t>
  </si>
  <si>
    <t>Nascidos Vivos</t>
  </si>
  <si>
    <t>Óbitos&lt;1a Diarr</t>
  </si>
  <si>
    <t>Cr&lt;1a pesadas</t>
  </si>
  <si>
    <t>Cr 12-23m Pesadas</t>
  </si>
  <si>
    <t>Cr&lt;1a desnutridas</t>
  </si>
  <si>
    <t>Cr 12-23m Desnutr.</t>
  </si>
  <si>
    <t>Hosp.&lt;5a Pneumonia</t>
  </si>
  <si>
    <t>Hosp.&lt;5a Desitrat</t>
  </si>
  <si>
    <t>SIAB - Produção e Marcadores - PSF</t>
  </si>
  <si>
    <t>SIAB - Produção e Marcadores - Outros</t>
  </si>
  <si>
    <t>Indicadores Siops</t>
  </si>
  <si>
    <t xml:space="preserve"> 2003-2006</t>
  </si>
  <si>
    <t xml:space="preserve">2.1_D.Tot.Saúde/h      </t>
  </si>
  <si>
    <t xml:space="preserve">D.Rec.Próprios/h       </t>
  </si>
  <si>
    <t xml:space="preserve">R.Transfer.SUS/h       </t>
  </si>
  <si>
    <t xml:space="preserve">2.2_%D.Pess/D.Tot      </t>
  </si>
  <si>
    <t xml:space="preserve">2.5_%D.Inves/D.Tot     </t>
  </si>
  <si>
    <t xml:space="preserve">3.1_%Trs.SUS/D.Tot     </t>
  </si>
  <si>
    <t xml:space="preserve">3.2_%RecPrpS(EC29)     </t>
  </si>
  <si>
    <t xml:space="preserve">2.4_%D.STerc/D.Tot     </t>
  </si>
  <si>
    <t xml:space="preserve">D.Tot.Saúde            </t>
  </si>
  <si>
    <t xml:space="preserve">D.Rec.Próprios         </t>
  </si>
  <si>
    <t xml:space="preserve">R.Imp.e_Trs.Const      </t>
  </si>
  <si>
    <t xml:space="preserve">R.Transfer.SUS         </t>
  </si>
  <si>
    <t xml:space="preserve">D.Pessoal              </t>
  </si>
  <si>
    <t>Qtd.aprovadaValor aprovadoQtd.apresentadaValor apresentado por Grupo procedimento</t>
  </si>
  <si>
    <t>Subgrupo proced.</t>
  </si>
  <si>
    <t>Qtd.aprovada</t>
  </si>
  <si>
    <t>Valor aprovado</t>
  </si>
  <si>
    <t>Qtd.apresentada</t>
  </si>
  <si>
    <t>Valor apresentado</t>
  </si>
  <si>
    <t>Valor total por Financiamento e Complexidade - SIH/SUS</t>
  </si>
  <si>
    <t>Valor total por Financiamento e Complexidade - SIA/SUS</t>
  </si>
  <si>
    <t>Financiamento</t>
  </si>
  <si>
    <t>Atenção Básica</t>
  </si>
  <si>
    <t>Média complexidade</t>
  </si>
  <si>
    <t>Alta complexidade</t>
  </si>
  <si>
    <t>Não se aplica</t>
  </si>
  <si>
    <t>Atenção Básica (PAB)</t>
  </si>
  <si>
    <t>Assistência Farmacêutica</t>
  </si>
  <si>
    <t>Fundo de Ações Estratégicas e Compensações FAEC</t>
  </si>
  <si>
    <t>Incentivo - MAC</t>
  </si>
  <si>
    <t>Média e Alta Complexidade (MAC)</t>
  </si>
  <si>
    <t>Vigilância em Saúde</t>
  </si>
  <si>
    <t>Valor total por Rubrica FAEC - SIH/SUS</t>
  </si>
  <si>
    <t>Valor total por Subtipo de financiamento - SIA/SUS</t>
  </si>
  <si>
    <t>Rubrica FAEC</t>
  </si>
  <si>
    <t>Subtp Financiament</t>
  </si>
  <si>
    <t>010000-Atenção Básica (PAB)</t>
  </si>
  <si>
    <t>020000-Assistência Farmacêutica</t>
  </si>
  <si>
    <t>040000-Fundo de Ações Estratégicas e Compensação</t>
  </si>
  <si>
    <t>040001-Coleta de material</t>
  </si>
  <si>
    <t>040002-Diagnóstico em laboratório clínico</t>
  </si>
  <si>
    <t>040003-Coleta/exame anátomo-patológico colo uterin</t>
  </si>
  <si>
    <t>040004-Diagnóstico em neurologia</t>
  </si>
  <si>
    <t>040005-Diagnóstico em otorrinolaringologia/fonoaud</t>
  </si>
  <si>
    <t>040006-Diagnóstico em psicologia/psiquiatria</t>
  </si>
  <si>
    <t>040007-Consultas médicas/outros prof nív superior</t>
  </si>
  <si>
    <t>040008-Atenção domiciliar</t>
  </si>
  <si>
    <t>040009-Atend/acomp reab fís,ment,visual,múlt defic</t>
  </si>
  <si>
    <t>040010-Atend/acomp psicossocial</t>
  </si>
  <si>
    <t>040011-Atend/acomp em saúde do idoso</t>
  </si>
  <si>
    <t>040012-Atend/acomp de queimados</t>
  </si>
  <si>
    <t>040013-Atend/acomp diagn doenças endocr/metabe nut</t>
  </si>
  <si>
    <t>040014-Trat doenças sistema nervoso central perif</t>
  </si>
  <si>
    <t>040015-Trat doenças do aparelho da visão</t>
  </si>
  <si>
    <t>040016-Trat em oncologia</t>
  </si>
  <si>
    <t>040017-Nefrologia</t>
  </si>
  <si>
    <t>040018-Tratamentos odontológicos</t>
  </si>
  <si>
    <t>040019-Cirurgia do sistema nervoso central e perif</t>
  </si>
  <si>
    <t>040020-Cirurgias de ouvido, nariz e garganta</t>
  </si>
  <si>
    <t>040021-Deformidade labio-palatal e crânio-facial</t>
  </si>
  <si>
    <t>040022-Cirurgia apar da visão</t>
  </si>
  <si>
    <t>040023-Cirurgia apar circulatório</t>
  </si>
  <si>
    <t>040024-Cirurgia apar digest,orgãos anex par abdom</t>
  </si>
  <si>
    <t>040025-Cirurgia do aparelho geniturinário</t>
  </si>
  <si>
    <t>040026-Tratamento de queimados</t>
  </si>
  <si>
    <t>040027-Cirurgia reparadora para lipodistrofia</t>
  </si>
  <si>
    <t>040028-Outras cirurgias plásticas/reparadoras</t>
  </si>
  <si>
    <t>040029-Cirurgia orofacial</t>
  </si>
  <si>
    <t>040030-Sequenciais</t>
  </si>
  <si>
    <t>040032-Transplantes de orgãos, tecidos e células</t>
  </si>
  <si>
    <t>040033-Medicamentos para transplante</t>
  </si>
  <si>
    <t>040035-OPM em odontologia</t>
  </si>
  <si>
    <t>040036-OPM em queimados</t>
  </si>
  <si>
    <t>040038-OPM para transplantes</t>
  </si>
  <si>
    <t>040039-Incentivos ao pré-natal e nascimento</t>
  </si>
  <si>
    <t>040040-Incentivo ao registro cívil de nascimento</t>
  </si>
  <si>
    <t>040041-Centr Nacional Regulação Alta Complex CNRAC</t>
  </si>
  <si>
    <t>040042-Reguladores Ativ Hormonal Inibidores Prolac</t>
  </si>
  <si>
    <t>040043-Política Nacional de Cirurgias Eletivas</t>
  </si>
  <si>
    <t>040044-Redesignação e acompanhamento</t>
  </si>
  <si>
    <t>040045-Projeto Olhar Brasil</t>
  </si>
  <si>
    <t>040046-Mamografia para Rastreamento</t>
  </si>
  <si>
    <t>021012-CNRAC - cód ant à tab unif-vál p/2008-01</t>
  </si>
  <si>
    <t>021014-Eletivas - cód ant à tab unif-vál p/2008-01</t>
  </si>
  <si>
    <t>050000-Incentivo - MAC</t>
  </si>
  <si>
    <t>060000-Média e Alta Complexidade (MAC)</t>
  </si>
  <si>
    <t>070000-Vigilância em Saúde</t>
  </si>
  <si>
    <t>Não aplicável</t>
  </si>
</sst>
</file>

<file path=xl/styles.xml><?xml version="1.0" encoding="utf-8"?>
<styleSheet xmlns="http://schemas.openxmlformats.org/spreadsheetml/2006/main">
  <numFmts count="15">
    <numFmt numFmtId="164" formatCode="GENERAL"/>
    <numFmt numFmtId="165" formatCode="_(* #,##0_);_(* \(#,##0\);_(* \-_);_(@_)"/>
    <numFmt numFmtId="166" formatCode="_(* #,##0.00_);_(* \(#,##0.00\);_(* \-??_);_(@_)"/>
    <numFmt numFmtId="167" formatCode="_(* #,##0_);_(* \(#,##0\);_(* \-??_);_(@_)"/>
    <numFmt numFmtId="168" formatCode="0"/>
    <numFmt numFmtId="169" formatCode="_(* #,##0.0_);_(* \(#,##0.0\);_(* \-_);_(@_)"/>
    <numFmt numFmtId="170" formatCode="#,##0"/>
    <numFmt numFmtId="171" formatCode="0;[BLACK]0"/>
    <numFmt numFmtId="172" formatCode="MM/YY"/>
    <numFmt numFmtId="173" formatCode="_(* #,##0.0_);_(* \(#,##0.0\);_(* \-??_);_(@_)"/>
    <numFmt numFmtId="174" formatCode="_(&quot;R$ &quot;* #,##0.00_);_(&quot;R$ &quot;* \(#,##0.00\);_(&quot;R$ &quot;* \-??_);_(@_)"/>
    <numFmt numFmtId="175" formatCode="_(* #,##0.00_);_(* \(#,##0.00\);_(* \-_);_(@_)"/>
    <numFmt numFmtId="176" formatCode="#,##0;\-#,##0"/>
    <numFmt numFmtId="177" formatCode="0.0%"/>
    <numFmt numFmtId="178" formatCode="GENERAL"/>
  </numFmts>
  <fonts count="23">
    <font>
      <sz val="10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indexed="8"/>
      <name val="Arial"/>
      <family val="2"/>
    </font>
    <font>
      <sz val="5.75"/>
      <color indexed="8"/>
      <name val="Arial"/>
      <family val="2"/>
    </font>
    <font>
      <sz val="10.25"/>
      <color indexed="8"/>
      <name val="Arial"/>
      <family val="2"/>
    </font>
    <font>
      <sz val="9.2"/>
      <color indexed="8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8"/>
      <name val="Arial"/>
      <family val="2"/>
    </font>
    <font>
      <sz val="6.5"/>
      <color indexed="8"/>
      <name val="Arial"/>
      <family val="2"/>
    </font>
    <font>
      <sz val="7.5"/>
      <color indexed="8"/>
      <name val="Arial"/>
      <family val="2"/>
    </font>
    <font>
      <sz val="7.35"/>
      <color indexed="8"/>
      <name val="Arial"/>
      <family val="2"/>
    </font>
    <font>
      <b/>
      <sz val="11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9.75"/>
      <color indexed="8"/>
      <name val="Arial"/>
      <family val="2"/>
    </font>
    <font>
      <sz val="7.75"/>
      <color indexed="8"/>
      <name val="Arial"/>
      <family val="2"/>
    </font>
    <font>
      <sz val="9.5"/>
      <color indexed="8"/>
      <name val="Arial"/>
      <family val="2"/>
    </font>
    <font>
      <b/>
      <u val="single"/>
      <sz val="10"/>
      <name val="Arial"/>
      <family val="2"/>
    </font>
    <font>
      <vertAlign val="superscript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0" fillId="0" borderId="0" applyFill="0" applyBorder="0" applyAlignment="0" applyProtection="0"/>
    <xf numFmtId="41" fontId="0" fillId="0" borderId="0" applyFill="0" applyBorder="0" applyAlignment="0" applyProtection="0"/>
    <xf numFmtId="17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5" fontId="0" fillId="0" borderId="0" applyBorder="0">
      <alignment horizontal="right"/>
      <protection/>
    </xf>
  </cellStyleXfs>
  <cellXfs count="130">
    <xf numFmtId="164" fontId="0" fillId="0" borderId="0" xfId="0" applyAlignment="1">
      <alignment/>
    </xf>
    <xf numFmtId="164" fontId="1" fillId="0" borderId="0" xfId="0" applyFont="1" applyBorder="1" applyAlignment="1">
      <alignment horizontal="center"/>
    </xf>
    <xf numFmtId="164" fontId="0" fillId="0" borderId="0" xfId="0" applyBorder="1" applyAlignment="1">
      <alignment/>
    </xf>
    <xf numFmtId="164" fontId="2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7" fontId="2" fillId="0" borderId="1" xfId="15" applyNumberFormat="1" applyFont="1" applyFill="1" applyBorder="1" applyAlignment="1" applyProtection="1">
      <alignment horizontal="center"/>
      <protection/>
    </xf>
    <xf numFmtId="164" fontId="2" fillId="0" borderId="0" xfId="0" applyFont="1" applyFill="1" applyBorder="1" applyAlignment="1">
      <alignment horizontal="center"/>
    </xf>
    <xf numFmtId="164" fontId="2" fillId="0" borderId="2" xfId="0" applyFont="1" applyFill="1" applyBorder="1" applyAlignment="1">
      <alignment horizontal="center"/>
    </xf>
    <xf numFmtId="164" fontId="0" fillId="0" borderId="0" xfId="0" applyFont="1" applyFill="1" applyBorder="1" applyAlignment="1">
      <alignment/>
    </xf>
    <xf numFmtId="165" fontId="0" fillId="0" borderId="0" xfId="20" applyBorder="1">
      <alignment horizontal="right"/>
      <protection/>
    </xf>
    <xf numFmtId="165" fontId="0" fillId="0" borderId="0" xfId="0" applyNumberFormat="1" applyAlignment="1">
      <alignment/>
    </xf>
    <xf numFmtId="168" fontId="0" fillId="0" borderId="0" xfId="0" applyNumberFormat="1" applyAlignment="1">
      <alignment/>
    </xf>
    <xf numFmtId="164" fontId="0" fillId="0" borderId="3" xfId="0" applyFont="1" applyFill="1" applyBorder="1" applyAlignment="1">
      <alignment/>
    </xf>
    <xf numFmtId="165" fontId="0" fillId="0" borderId="3" xfId="20" applyBorder="1">
      <alignment horizontal="right"/>
      <protection/>
    </xf>
    <xf numFmtId="164" fontId="2" fillId="0" borderId="1" xfId="0" applyFont="1" applyFill="1" applyBorder="1" applyAlignment="1">
      <alignment horizontal="center"/>
    </xf>
    <xf numFmtId="164" fontId="0" fillId="0" borderId="0" xfId="0" applyFont="1" applyAlignment="1">
      <alignment/>
    </xf>
    <xf numFmtId="164" fontId="0" fillId="0" borderId="0" xfId="0" applyFont="1" applyFill="1" applyBorder="1" applyAlignment="1">
      <alignment horizontal="center"/>
    </xf>
    <xf numFmtId="165" fontId="0" fillId="0" borderId="0" xfId="0" applyNumberFormat="1" applyFont="1" applyFill="1" applyBorder="1" applyAlignment="1">
      <alignment horizontal="center"/>
    </xf>
    <xf numFmtId="164" fontId="0" fillId="0" borderId="0" xfId="0" applyFont="1" applyFill="1" applyBorder="1" applyAlignment="1">
      <alignment horizontal="left" indent="1"/>
    </xf>
    <xf numFmtId="164" fontId="0" fillId="0" borderId="0" xfId="0" applyFill="1" applyBorder="1" applyAlignment="1">
      <alignment horizontal="center"/>
    </xf>
    <xf numFmtId="164" fontId="0" fillId="0" borderId="0" xfId="0" applyFont="1" applyAlignment="1" applyProtection="1">
      <alignment/>
      <protection/>
    </xf>
    <xf numFmtId="169" fontId="0" fillId="0" borderId="0" xfId="20" applyNumberFormat="1" applyFont="1" applyBorder="1">
      <alignment horizontal="right"/>
      <protection/>
    </xf>
    <xf numFmtId="169" fontId="0" fillId="0" borderId="3" xfId="20" applyNumberFormat="1" applyFont="1" applyBorder="1">
      <alignment horizontal="right"/>
      <protection/>
    </xf>
    <xf numFmtId="164" fontId="0" fillId="0" borderId="3" xfId="0" applyFill="1" applyBorder="1" applyAlignment="1">
      <alignment horizontal="center"/>
    </xf>
    <xf numFmtId="164" fontId="0" fillId="0" borderId="3" xfId="0" applyFont="1" applyFill="1" applyBorder="1" applyAlignment="1">
      <alignment horizontal="left" indent="1"/>
    </xf>
    <xf numFmtId="170" fontId="0" fillId="0" borderId="0" xfId="0" applyNumberFormat="1" applyAlignment="1">
      <alignment/>
    </xf>
    <xf numFmtId="164" fontId="0" fillId="0" borderId="4" xfId="0" applyFont="1" applyFill="1" applyBorder="1" applyAlignment="1">
      <alignment horizontal="left"/>
    </xf>
    <xf numFmtId="164" fontId="2" fillId="0" borderId="4" xfId="0" applyFont="1" applyFill="1" applyBorder="1" applyAlignment="1">
      <alignment horizontal="left"/>
    </xf>
    <xf numFmtId="169" fontId="0" fillId="0" borderId="4" xfId="20" applyNumberFormat="1" applyBorder="1">
      <alignment horizontal="right"/>
      <protection/>
    </xf>
    <xf numFmtId="164" fontId="0" fillId="0" borderId="0" xfId="0" applyFill="1" applyBorder="1" applyAlignment="1">
      <alignment horizontal="left"/>
    </xf>
    <xf numFmtId="164" fontId="0" fillId="0" borderId="3" xfId="0" applyFont="1" applyFill="1" applyBorder="1" applyAlignment="1">
      <alignment horizontal="left"/>
    </xf>
    <xf numFmtId="164" fontId="2" fillId="0" borderId="3" xfId="0" applyFont="1" applyFill="1" applyBorder="1" applyAlignment="1">
      <alignment horizontal="left"/>
    </xf>
    <xf numFmtId="164" fontId="2" fillId="0" borderId="4" xfId="0" applyFont="1" applyFill="1" applyBorder="1" applyAlignment="1">
      <alignment horizontal="center" wrapText="1"/>
    </xf>
    <xf numFmtId="164" fontId="2" fillId="0" borderId="0" xfId="0" applyFont="1" applyFill="1" applyBorder="1" applyAlignment="1">
      <alignment/>
    </xf>
    <xf numFmtId="164" fontId="8" fillId="2" borderId="0" xfId="0" applyFont="1" applyFill="1" applyBorder="1" applyAlignment="1">
      <alignment/>
    </xf>
    <xf numFmtId="169" fontId="0" fillId="0" borderId="0" xfId="20" applyNumberFormat="1" applyBorder="1">
      <alignment horizontal="right"/>
      <protection/>
    </xf>
    <xf numFmtId="169" fontId="0" fillId="0" borderId="3" xfId="20" applyNumberFormat="1" applyBorder="1">
      <alignment horizontal="right"/>
      <protection/>
    </xf>
    <xf numFmtId="164" fontId="8" fillId="2" borderId="0" xfId="0" applyFont="1" applyFill="1" applyAlignment="1">
      <alignment/>
    </xf>
    <xf numFmtId="164" fontId="9" fillId="2" borderId="0" xfId="0" applyFont="1" applyFill="1" applyBorder="1" applyAlignment="1">
      <alignment/>
    </xf>
    <xf numFmtId="164" fontId="2" fillId="0" borderId="4" xfId="0" applyFont="1" applyFill="1" applyBorder="1" applyAlignment="1">
      <alignment horizontal="center"/>
    </xf>
    <xf numFmtId="164" fontId="2" fillId="0" borderId="4" xfId="0" applyFont="1" applyFill="1" applyBorder="1" applyAlignment="1">
      <alignment horizontal="center" vertical="top" wrapText="1"/>
    </xf>
    <xf numFmtId="172" fontId="2" fillId="0" borderId="5" xfId="0" applyNumberFormat="1" applyFont="1" applyFill="1" applyBorder="1" applyAlignment="1">
      <alignment horizontal="center"/>
    </xf>
    <xf numFmtId="165" fontId="0" fillId="0" borderId="0" xfId="20" applyFont="1" applyBorder="1">
      <alignment horizontal="right"/>
      <protection/>
    </xf>
    <xf numFmtId="164" fontId="2" fillId="0" borderId="6" xfId="0" applyFont="1" applyBorder="1" applyAlignment="1">
      <alignment horizontal="left"/>
    </xf>
    <xf numFmtId="164" fontId="2" fillId="0" borderId="7" xfId="0" applyFont="1" applyBorder="1" applyAlignment="1">
      <alignment horizontal="center"/>
    </xf>
    <xf numFmtId="164" fontId="2" fillId="0" borderId="8" xfId="0" applyFont="1" applyBorder="1" applyAlignment="1">
      <alignment horizontal="center"/>
    </xf>
    <xf numFmtId="164" fontId="0" fillId="0" borderId="0" xfId="0" applyFont="1" applyBorder="1" applyAlignment="1">
      <alignment horizontal="left"/>
    </xf>
    <xf numFmtId="167" fontId="0" fillId="0" borderId="0" xfId="15" applyNumberFormat="1" applyFont="1" applyFill="1" applyBorder="1" applyAlignment="1" applyProtection="1">
      <alignment/>
      <protection/>
    </xf>
    <xf numFmtId="167" fontId="0" fillId="0" borderId="3" xfId="15" applyNumberFormat="1" applyFont="1" applyFill="1" applyBorder="1" applyAlignment="1" applyProtection="1">
      <alignment/>
      <protection/>
    </xf>
    <xf numFmtId="172" fontId="2" fillId="0" borderId="2" xfId="0" applyNumberFormat="1" applyFont="1" applyFill="1" applyBorder="1" applyAlignment="1">
      <alignment horizontal="center"/>
    </xf>
    <xf numFmtId="173" fontId="0" fillId="0" borderId="0" xfId="15" applyNumberFormat="1" applyFont="1" applyFill="1" applyBorder="1" applyAlignment="1" applyProtection="1">
      <alignment/>
      <protection/>
    </xf>
    <xf numFmtId="164" fontId="0" fillId="0" borderId="5" xfId="0" applyFont="1" applyBorder="1" applyAlignment="1">
      <alignment/>
    </xf>
    <xf numFmtId="173" fontId="0" fillId="0" borderId="5" xfId="15" applyNumberFormat="1" applyFont="1" applyFill="1" applyBorder="1" applyAlignment="1" applyProtection="1">
      <alignment/>
      <protection/>
    </xf>
    <xf numFmtId="172" fontId="2" fillId="0" borderId="0" xfId="0" applyNumberFormat="1" applyFont="1" applyFill="1" applyBorder="1" applyAlignment="1">
      <alignment/>
    </xf>
    <xf numFmtId="165" fontId="0" fillId="0" borderId="3" xfId="20" applyFont="1" applyBorder="1">
      <alignment horizontal="right"/>
      <protection/>
    </xf>
    <xf numFmtId="164" fontId="2" fillId="0" borderId="6" xfId="0" applyFont="1" applyFill="1" applyBorder="1" applyAlignment="1">
      <alignment horizontal="center" wrapText="1"/>
    </xf>
    <xf numFmtId="164" fontId="2" fillId="0" borderId="7" xfId="0" applyFont="1" applyFill="1" applyBorder="1" applyAlignment="1">
      <alignment horizontal="center" wrapText="1"/>
    </xf>
    <xf numFmtId="164" fontId="2" fillId="0" borderId="8" xfId="0" applyFont="1" applyFill="1" applyBorder="1" applyAlignment="1">
      <alignment horizontal="center" wrapText="1"/>
    </xf>
    <xf numFmtId="164" fontId="2" fillId="0" borderId="7" xfId="0" applyFont="1" applyFill="1" applyBorder="1" applyAlignment="1">
      <alignment horizontal="center"/>
    </xf>
    <xf numFmtId="164" fontId="2" fillId="0" borderId="8" xfId="0" applyFont="1" applyFill="1" applyBorder="1" applyAlignment="1">
      <alignment horizontal="center"/>
    </xf>
    <xf numFmtId="164" fontId="0" fillId="0" borderId="0" xfId="0" applyAlignment="1">
      <alignment/>
    </xf>
    <xf numFmtId="174" fontId="2" fillId="0" borderId="0" xfId="17" applyFont="1" applyFill="1" applyBorder="1" applyAlignment="1" applyProtection="1">
      <alignment horizontal="center"/>
      <protection/>
    </xf>
    <xf numFmtId="164" fontId="2" fillId="0" borderId="0" xfId="0" applyFont="1" applyAlignment="1">
      <alignment/>
    </xf>
    <xf numFmtId="164" fontId="0" fillId="0" borderId="9" xfId="0" applyFont="1" applyFill="1" applyBorder="1" applyAlignment="1">
      <alignment horizontal="left"/>
    </xf>
    <xf numFmtId="164" fontId="0" fillId="0" borderId="0" xfId="0" applyFont="1" applyFill="1" applyBorder="1" applyAlignment="1">
      <alignment horizontal="left"/>
    </xf>
    <xf numFmtId="166" fontId="14" fillId="0" borderId="4" xfId="15" applyFont="1" applyFill="1" applyBorder="1" applyAlignment="1" applyProtection="1">
      <alignment horizontal="center" wrapText="1"/>
      <protection/>
    </xf>
    <xf numFmtId="166" fontId="14" fillId="0" borderId="0" xfId="15" applyFont="1" applyFill="1" applyBorder="1" applyAlignment="1" applyProtection="1">
      <alignment horizontal="center" wrapText="1"/>
      <protection/>
    </xf>
    <xf numFmtId="164" fontId="14" fillId="0" borderId="5" xfId="15" applyNumberFormat="1" applyFont="1" applyFill="1" applyBorder="1" applyAlignment="1" applyProtection="1">
      <alignment horizontal="center"/>
      <protection/>
    </xf>
    <xf numFmtId="166" fontId="14" fillId="0" borderId="6" xfId="15" applyFont="1" applyFill="1" applyBorder="1" applyAlignment="1" applyProtection="1">
      <alignment horizontal="left" wrapText="1"/>
      <protection/>
    </xf>
    <xf numFmtId="166" fontId="2" fillId="0" borderId="7" xfId="15" applyFont="1" applyFill="1" applyBorder="1" applyAlignment="1" applyProtection="1">
      <alignment horizontal="center" wrapText="1"/>
      <protection/>
    </xf>
    <xf numFmtId="164" fontId="14" fillId="0" borderId="7" xfId="15" applyNumberFormat="1" applyFont="1" applyFill="1" applyBorder="1" applyAlignment="1" applyProtection="1">
      <alignment horizontal="center" wrapText="1"/>
      <protection/>
    </xf>
    <xf numFmtId="164" fontId="14" fillId="0" borderId="8" xfId="15" applyNumberFormat="1" applyFont="1" applyFill="1" applyBorder="1" applyAlignment="1" applyProtection="1">
      <alignment horizontal="center" wrapText="1"/>
      <protection/>
    </xf>
    <xf numFmtId="166" fontId="14" fillId="0" borderId="5" xfId="15" applyFont="1" applyFill="1" applyBorder="1" applyAlignment="1" applyProtection="1">
      <alignment horizontal="left" wrapText="1"/>
      <protection/>
    </xf>
    <xf numFmtId="166" fontId="2" fillId="0" borderId="2" xfId="15" applyFont="1" applyFill="1" applyBorder="1" applyAlignment="1" applyProtection="1">
      <alignment horizontal="center" wrapText="1"/>
      <protection/>
    </xf>
    <xf numFmtId="166" fontId="0" fillId="0" borderId="0" xfId="15" applyFont="1" applyFill="1" applyBorder="1" applyAlignment="1" applyProtection="1">
      <alignment horizontal="left"/>
      <protection/>
    </xf>
    <xf numFmtId="166" fontId="0" fillId="0" borderId="0" xfId="15" applyFont="1" applyFill="1" applyBorder="1" applyAlignment="1" applyProtection="1">
      <alignment horizontal="right"/>
      <protection/>
    </xf>
    <xf numFmtId="166" fontId="2" fillId="0" borderId="3" xfId="15" applyFont="1" applyFill="1" applyBorder="1" applyAlignment="1" applyProtection="1">
      <alignment horizontal="left"/>
      <protection/>
    </xf>
    <xf numFmtId="166" fontId="0" fillId="0" borderId="3" xfId="15" applyFont="1" applyFill="1" applyBorder="1" applyAlignment="1" applyProtection="1">
      <alignment horizontal="right"/>
      <protection/>
    </xf>
    <xf numFmtId="164" fontId="0" fillId="0" borderId="0" xfId="0" applyFont="1" applyAlignment="1">
      <alignment horizontal="left" indent="1"/>
    </xf>
    <xf numFmtId="164" fontId="2" fillId="0" borderId="9" xfId="0" applyFont="1" applyFill="1" applyBorder="1" applyAlignment="1">
      <alignment horizontal="center"/>
    </xf>
    <xf numFmtId="164" fontId="2" fillId="0" borderId="5" xfId="0" applyFont="1" applyFill="1" applyBorder="1" applyAlignment="1">
      <alignment horizontal="center"/>
    </xf>
    <xf numFmtId="164" fontId="2" fillId="0" borderId="6" xfId="0" applyFont="1" applyFill="1" applyBorder="1" applyAlignment="1">
      <alignment horizontal="center"/>
    </xf>
    <xf numFmtId="164" fontId="2" fillId="0" borderId="0" xfId="0" applyFont="1" applyFill="1" applyBorder="1" applyAlignment="1">
      <alignment horizontal="left"/>
    </xf>
    <xf numFmtId="167" fontId="2" fillId="0" borderId="0" xfId="0" applyNumberFormat="1" applyFont="1" applyFill="1" applyBorder="1" applyAlignment="1">
      <alignment horizontal="center"/>
    </xf>
    <xf numFmtId="173" fontId="2" fillId="0" borderId="0" xfId="15" applyNumberFormat="1" applyFont="1" applyFill="1" applyBorder="1" applyAlignment="1" applyProtection="1">
      <alignment/>
      <protection/>
    </xf>
    <xf numFmtId="167" fontId="0" fillId="0" borderId="0" xfId="15" applyNumberFormat="1" applyFont="1" applyFill="1" applyBorder="1" applyAlignment="1" applyProtection="1">
      <alignment horizontal="right"/>
      <protection/>
    </xf>
    <xf numFmtId="166" fontId="0" fillId="0" borderId="0" xfId="15" applyFont="1" applyFill="1" applyBorder="1" applyAlignment="1" applyProtection="1">
      <alignment/>
      <protection/>
    </xf>
    <xf numFmtId="167" fontId="2" fillId="0" borderId="0" xfId="15" applyNumberFormat="1" applyFont="1" applyFill="1" applyBorder="1" applyAlignment="1" applyProtection="1">
      <alignment horizontal="right"/>
      <protection/>
    </xf>
    <xf numFmtId="164" fontId="2" fillId="0" borderId="5" xfId="0" applyFont="1" applyFill="1" applyBorder="1" applyAlignment="1">
      <alignment/>
    </xf>
    <xf numFmtId="167" fontId="2" fillId="0" borderId="5" xfId="15" applyNumberFormat="1" applyFont="1" applyFill="1" applyBorder="1" applyAlignment="1" applyProtection="1">
      <alignment horizontal="right"/>
      <protection/>
    </xf>
    <xf numFmtId="173" fontId="2" fillId="0" borderId="5" xfId="15" applyNumberFormat="1" applyFont="1" applyFill="1" applyBorder="1" applyAlignment="1" applyProtection="1">
      <alignment/>
      <protection/>
    </xf>
    <xf numFmtId="166" fontId="2" fillId="0" borderId="5" xfId="15" applyFont="1" applyFill="1" applyBorder="1" applyAlignment="1" applyProtection="1">
      <alignment/>
      <protection/>
    </xf>
    <xf numFmtId="164" fontId="0" fillId="0" borderId="0" xfId="0" applyAlignment="1">
      <alignment wrapText="1"/>
    </xf>
    <xf numFmtId="166" fontId="14" fillId="0" borderId="2" xfId="15" applyFont="1" applyFill="1" applyBorder="1" applyAlignment="1" applyProtection="1">
      <alignment horizontal="left" wrapText="1"/>
      <protection/>
    </xf>
    <xf numFmtId="175" fontId="0" fillId="0" borderId="0" xfId="20" applyNumberFormat="1" applyBorder="1">
      <alignment horizontal="right"/>
      <protection/>
    </xf>
    <xf numFmtId="165" fontId="0" fillId="0" borderId="0" xfId="20" applyNumberFormat="1" applyBorder="1">
      <alignment horizontal="right"/>
      <protection/>
    </xf>
    <xf numFmtId="164" fontId="2" fillId="0" borderId="3" xfId="0" applyFont="1" applyFill="1" applyBorder="1" applyAlignment="1">
      <alignment horizontal="center"/>
    </xf>
    <xf numFmtId="164" fontId="0" fillId="0" borderId="3" xfId="0" applyBorder="1" applyAlignment="1">
      <alignment/>
    </xf>
    <xf numFmtId="175" fontId="0" fillId="0" borderId="3" xfId="20" applyNumberFormat="1" applyBorder="1">
      <alignment horizontal="right"/>
      <protection/>
    </xf>
    <xf numFmtId="165" fontId="0" fillId="0" borderId="3" xfId="20" applyNumberFormat="1" applyBorder="1">
      <alignment horizontal="right"/>
      <protection/>
    </xf>
    <xf numFmtId="164" fontId="2" fillId="0" borderId="0" xfId="0" applyFont="1" applyAlignment="1">
      <alignment horizontal="center"/>
    </xf>
    <xf numFmtId="164" fontId="21" fillId="0" borderId="5" xfId="0" applyFont="1" applyFill="1" applyBorder="1" applyAlignment="1">
      <alignment/>
    </xf>
    <xf numFmtId="173" fontId="0" fillId="0" borderId="3" xfId="15" applyNumberFormat="1" applyFont="1" applyFill="1" applyBorder="1" applyAlignment="1" applyProtection="1">
      <alignment/>
      <protection/>
    </xf>
    <xf numFmtId="164" fontId="2" fillId="0" borderId="2" xfId="0" applyFont="1" applyFill="1" applyBorder="1" applyAlignment="1">
      <alignment/>
    </xf>
    <xf numFmtId="164" fontId="2" fillId="0" borderId="1" xfId="0" applyFont="1" applyFill="1" applyBorder="1" applyAlignment="1">
      <alignment horizontal="left"/>
    </xf>
    <xf numFmtId="164" fontId="2" fillId="0" borderId="1" xfId="0" applyFont="1" applyFill="1" applyBorder="1" applyAlignment="1">
      <alignment horizontal="right"/>
    </xf>
    <xf numFmtId="164" fontId="2" fillId="0" borderId="0" xfId="0" applyFont="1" applyFill="1" applyBorder="1" applyAlignment="1">
      <alignment horizontal="right"/>
    </xf>
    <xf numFmtId="165" fontId="0" fillId="0" borderId="0" xfId="0" applyNumberFormat="1" applyBorder="1" applyAlignment="1">
      <alignment/>
    </xf>
    <xf numFmtId="164" fontId="2" fillId="0" borderId="2" xfId="0" applyFont="1" applyBorder="1" applyAlignment="1">
      <alignment/>
    </xf>
    <xf numFmtId="164" fontId="0" fillId="0" borderId="7" xfId="0" applyFont="1" applyBorder="1" applyAlignment="1">
      <alignment horizontal="center" wrapText="1"/>
    </xf>
    <xf numFmtId="164" fontId="0" fillId="0" borderId="7" xfId="0" applyFont="1" applyFill="1" applyBorder="1" applyAlignment="1">
      <alignment horizontal="center" wrapText="1"/>
    </xf>
    <xf numFmtId="164" fontId="0" fillId="0" borderId="8" xfId="0" applyFont="1" applyFill="1" applyBorder="1" applyAlignment="1">
      <alignment horizontal="center" wrapText="1"/>
    </xf>
    <xf numFmtId="164" fontId="0" fillId="0" borderId="0" xfId="0" applyAlignment="1">
      <alignment horizontal="center" wrapText="1"/>
    </xf>
    <xf numFmtId="169" fontId="0" fillId="0" borderId="0" xfId="20" applyNumberFormat="1" applyBorder="1" applyAlignment="1">
      <alignment horizontal="center" wrapText="1"/>
      <protection/>
    </xf>
    <xf numFmtId="164" fontId="0" fillId="0" borderId="2" xfId="0" applyFont="1" applyFill="1" applyBorder="1" applyAlignment="1">
      <alignment horizontal="center" vertical="center"/>
    </xf>
    <xf numFmtId="165" fontId="0" fillId="0" borderId="9" xfId="20" applyNumberFormat="1" applyBorder="1">
      <alignment horizontal="right"/>
      <protection/>
    </xf>
    <xf numFmtId="173" fontId="0" fillId="0" borderId="9" xfId="15" applyNumberFormat="1" applyFont="1" applyFill="1" applyBorder="1" applyAlignment="1" applyProtection="1">
      <alignment horizontal="right"/>
      <protection/>
    </xf>
    <xf numFmtId="166" fontId="0" fillId="0" borderId="9" xfId="15" applyNumberFormat="1" applyFont="1" applyFill="1" applyBorder="1" applyAlignment="1" applyProtection="1">
      <alignment/>
      <protection/>
    </xf>
    <xf numFmtId="173" fontId="0" fillId="0" borderId="0" xfId="15" applyNumberFormat="1" applyFont="1" applyFill="1" applyBorder="1" applyAlignment="1" applyProtection="1">
      <alignment horizontal="right"/>
      <protection/>
    </xf>
    <xf numFmtId="166" fontId="0" fillId="0" borderId="0" xfId="15" applyNumberFormat="1" applyFont="1" applyFill="1" applyBorder="1" applyAlignment="1" applyProtection="1">
      <alignment/>
      <protection/>
    </xf>
    <xf numFmtId="164" fontId="2" fillId="0" borderId="5" xfId="0" applyFont="1" applyFill="1" applyBorder="1" applyAlignment="1">
      <alignment horizontal="left"/>
    </xf>
    <xf numFmtId="165" fontId="2" fillId="0" borderId="5" xfId="20" applyNumberFormat="1" applyFont="1" applyBorder="1">
      <alignment horizontal="right"/>
      <protection/>
    </xf>
    <xf numFmtId="173" fontId="2" fillId="0" borderId="5" xfId="15" applyNumberFormat="1" applyFont="1" applyFill="1" applyBorder="1" applyAlignment="1" applyProtection="1">
      <alignment horizontal="right"/>
      <protection/>
    </xf>
    <xf numFmtId="166" fontId="2" fillId="0" borderId="5" xfId="15" applyNumberFormat="1" applyFont="1" applyFill="1" applyBorder="1" applyAlignment="1" applyProtection="1">
      <alignment/>
      <protection/>
    </xf>
    <xf numFmtId="164" fontId="0" fillId="0" borderId="0" xfId="0" applyNumberFormat="1" applyAlignment="1">
      <alignment/>
    </xf>
    <xf numFmtId="164" fontId="0" fillId="0" borderId="0" xfId="0" applyFont="1" applyAlignment="1">
      <alignment horizontal="left"/>
    </xf>
    <xf numFmtId="164" fontId="0" fillId="0" borderId="0" xfId="0" applyFont="1" applyAlignment="1">
      <alignment horizontal="center"/>
    </xf>
    <xf numFmtId="164" fontId="0" fillId="0" borderId="10" xfId="0" applyBorder="1" applyAlignment="1">
      <alignment/>
    </xf>
    <xf numFmtId="164" fontId="0" fillId="0" borderId="0" xfId="0" applyAlignment="1">
      <alignment/>
    </xf>
    <xf numFmtId="164" fontId="0" fillId="0" borderId="0" xfId="0" applyNumberFormat="1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aderno" xfId="20"/>
  </cellStyles>
  <dxfs count="1"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Pirâmide Etária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Dados!$H$33</c:f>
            </c:strRef>
          </c:tx>
          <c:spPr>
            <a:solidFill>
              <a:srgbClr val="00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Dados!$G$34:$G$42</c:f>
              <c:strCache/>
            </c:strRef>
          </c:cat>
          <c:val>
            <c:numRef>
              <c:f>Dados!$H$34:$H$42</c:f>
              <c:numCache/>
            </c:numRef>
          </c:val>
        </c:ser>
        <c:ser>
          <c:idx val="1"/>
          <c:order val="1"/>
          <c:tx>
            <c:strRef>
              <c:f>Dados!$I$33</c:f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Dados!$G$34:$G$42</c:f>
              <c:strCache/>
            </c:strRef>
          </c:cat>
          <c:val>
            <c:numRef>
              <c:f>Dados!$I$34:$I$42</c:f>
              <c:numCache/>
            </c:numRef>
          </c:val>
        </c:ser>
        <c:overlap val="100"/>
        <c:gapWidth val="0"/>
        <c:axId val="66577541"/>
        <c:axId val="62326958"/>
      </c:barChart>
      <c:catAx>
        <c:axId val="665775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Faixa Etária (anos)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5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326958"/>
        <c:crossesAt val="0"/>
        <c:auto val="1"/>
        <c:lblOffset val="100"/>
        <c:noMultiLvlLbl val="0"/>
      </c:catAx>
      <c:valAx>
        <c:axId val="62326958"/>
        <c:scaling>
          <c:orientation val="minMax"/>
          <c:max val="15"/>
          <c:min val="-1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Percentual da População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;[BLACK]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577541"/>
        <c:crossesAt val="1"/>
        <c:crossBetween val="between"/>
        <c:dispUnits/>
      </c:valAx>
      <c:spPr>
        <a:noFill/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Evolução das Condições de Nascimento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Nascimentos!$A$7</c:f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Nascimentos!$B$4:$K$4</c:f>
              <c:numCache/>
            </c:numRef>
          </c:cat>
          <c:val>
            <c:numRef>
              <c:f>Nascimentos!$B$7:$K$7</c:f>
              <c:numCache/>
            </c:numRef>
          </c:val>
          <c:smooth val="0"/>
        </c:ser>
        <c:ser>
          <c:idx val="1"/>
          <c:order val="1"/>
          <c:tx>
            <c:strRef>
              <c:f>Nascimentos!$A$8</c:f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numRef>
              <c:f>Nascimentos!$B$4:$K$4</c:f>
              <c:numCache/>
            </c:numRef>
          </c:cat>
          <c:val>
            <c:numRef>
              <c:f>Nascimentos!$B$8:$K$8</c:f>
              <c:numCache/>
            </c:numRef>
          </c:val>
          <c:smooth val="0"/>
        </c:ser>
        <c:ser>
          <c:idx val="2"/>
          <c:order val="2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Nascimentos!$B$4:$K$4</c:f>
              <c:numCache/>
            </c:numRef>
          </c:cat>
          <c:val>
            <c:numRef>
              <c:f>Nascimentos!$B$12:$K$12</c:f>
              <c:numCache/>
            </c:numRef>
          </c:val>
          <c:smooth val="0"/>
        </c:ser>
        <c:ser>
          <c:idx val="3"/>
          <c:order val="3"/>
          <c:tx>
            <c:strRef>
              <c:f>Nascimentos!$A$9</c:f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Nascimentos!$B$4:$K$4</c:f>
              <c:numCache/>
            </c:numRef>
          </c:cat>
          <c:val>
            <c:numRef>
              <c:f>Nascimentos!$B$9:$K$9</c:f>
              <c:numCache/>
            </c:numRef>
          </c:val>
          <c:smooth val="0"/>
        </c:ser>
        <c:ser>
          <c:idx val="4"/>
          <c:order val="4"/>
          <c:tx>
            <c:strRef>
              <c:f>Nascimentos!$A$10</c:f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numRef>
              <c:f>Nascimentos!$B$4:$K$4</c:f>
              <c:numCache/>
            </c:numRef>
          </c:cat>
          <c:val>
            <c:numRef>
              <c:f>Nascimentos!$B$10:$K$10</c:f>
              <c:numCache/>
            </c:numRef>
          </c:val>
          <c:smooth val="0"/>
        </c:ser>
        <c:marker val="1"/>
        <c:axId val="65513327"/>
        <c:axId val="52749032"/>
      </c:lineChart>
      <c:lineChart>
        <c:grouping val="standard"/>
        <c:varyColors val="0"/>
        <c:ser>
          <c:idx val="0"/>
          <c:order val="5"/>
          <c:tx>
            <c:strRef>
              <c:f>Nascimentos!$A$6</c:f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Ref>
              <c:f>Nascimentos!$B$6:$K$6</c:f>
              <c:numCache/>
            </c:numRef>
          </c:val>
          <c:smooth val="0"/>
        </c:ser>
        <c:marker val="1"/>
        <c:axId val="4979241"/>
        <c:axId val="44813170"/>
      </c:lineChart>
      <c:catAx>
        <c:axId val="655133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749032"/>
        <c:crossesAt val="0"/>
        <c:auto val="1"/>
        <c:lblOffset val="100"/>
        <c:noMultiLvlLbl val="0"/>
      </c:catAx>
      <c:valAx>
        <c:axId val="52749032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513327"/>
        <c:crossesAt val="1"/>
        <c:crossBetween val="midCat"/>
        <c:dispUnits/>
      </c:valAx>
      <c:catAx>
        <c:axId val="49792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4813170"/>
        <c:crossesAt val="0"/>
        <c:auto val="1"/>
        <c:lblOffset val="100"/>
        <c:noMultiLvlLbl val="0"/>
      </c:catAx>
      <c:valAx>
        <c:axId val="448131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Taxa Bruta de Natalidade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79241"/>
        <c:crosses val="max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Mortalidade Proporcional (todas as idades)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strRef>
              <c:f>Mortalidade!$K$5</c:f>
            </c:strRef>
          </c:tx>
          <c:spPr>
            <a:solidFill>
              <a:srgbClr val="9999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</c:spPr>
          </c:dPt>
          <c:dPt>
            <c:idx val="1"/>
            <c:spPr>
              <a:solidFill>
                <a:srgbClr val="993366"/>
              </a:solidFill>
            </c:spPr>
          </c:dPt>
          <c:dPt>
            <c:idx val="2"/>
            <c:spPr>
              <a:solidFill>
                <a:srgbClr val="FFFFCC"/>
              </a:solidFill>
            </c:spPr>
          </c:dPt>
          <c:dPt>
            <c:idx val="3"/>
            <c:spPr>
              <a:solidFill>
                <a:srgbClr val="CCFFFF"/>
              </a:solidFill>
            </c:spPr>
          </c:dPt>
          <c:dPt>
            <c:idx val="4"/>
            <c:spPr>
              <a:solidFill>
                <a:srgbClr val="660066"/>
              </a:solidFill>
            </c:spPr>
          </c:dPt>
          <c:dPt>
            <c:idx val="5"/>
            <c:spPr>
              <a:solidFill>
                <a:srgbClr val="FF8080"/>
              </a:solidFill>
            </c:spPr>
          </c:dPt>
          <c:dPt>
            <c:idx val="6"/>
            <c:spPr>
              <a:solidFill>
                <a:srgbClr val="0066CC"/>
              </a:solidFill>
            </c:spPr>
          </c:dPt>
          <c:dLbls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  <c:separator>
</c:separator>
          </c:dLbls>
          <c:cat>
            <c:strRef>
              <c:f>Mortalidade!$A$6:$A$12</c:f>
              <c:strCache/>
            </c:strRef>
          </c:cat>
          <c:val>
            <c:numRef>
              <c:f>Mortalidade!$K$6:$K$12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Cobertura Vacinal Básica (%) por Tipo de Imunobiológico
Menores de 1 ano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Imunizações!$A$6</c:f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cat>
            <c:numRef>
              <c:f>Imunizações!$B$5:$K$5</c:f>
              <c:numCache/>
            </c:numRef>
          </c:cat>
          <c:val>
            <c:numRef>
              <c:f>Imunizações!$B$6:$K$6</c:f>
              <c:numCache/>
            </c:numRef>
          </c:val>
          <c:smooth val="0"/>
        </c:ser>
        <c:ser>
          <c:idx val="1"/>
          <c:order val="1"/>
          <c:tx>
            <c:strRef>
              <c:f>Imunizações!$A$7</c:f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Imunizações!$B$5:$K$5</c:f>
              <c:numCache/>
            </c:numRef>
          </c:cat>
          <c:val>
            <c:numRef>
              <c:f>Imunizações!$B$7:$K$7</c:f>
              <c:numCache/>
            </c:numRef>
          </c:val>
          <c:smooth val="0"/>
        </c:ser>
        <c:ser>
          <c:idx val="2"/>
          <c:order val="2"/>
          <c:tx>
            <c:strRef>
              <c:f>Imunizações!$A$8</c:f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numRef>
              <c:f>Imunizações!$B$5:$K$5</c:f>
              <c:numCache/>
            </c:numRef>
          </c:cat>
          <c:val>
            <c:numRef>
              <c:f>Imunizações!$B$8:$K$8</c:f>
              <c:numCache/>
            </c:numRef>
          </c:val>
          <c:smooth val="0"/>
        </c:ser>
        <c:ser>
          <c:idx val="3"/>
          <c:order val="3"/>
          <c:tx>
            <c:strRef>
              <c:f>Imunizações!$A$9</c:f>
            </c:strRef>
          </c:tx>
          <c:spPr>
            <a:ln w="127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CCFFFF"/>
              </a:solidFill>
              <a:ln>
                <a:solidFill>
                  <a:srgbClr val="CCFFFF"/>
                </a:solidFill>
              </a:ln>
            </c:spPr>
          </c:marker>
          <c:cat>
            <c:numRef>
              <c:f>Imunizações!$B$5:$K$5</c:f>
              <c:numCache/>
            </c:numRef>
          </c:cat>
          <c:val>
            <c:numRef>
              <c:f>Imunizações!$B$9:$K$9</c:f>
              <c:numCache/>
            </c:numRef>
          </c:val>
          <c:smooth val="0"/>
        </c:ser>
        <c:ser>
          <c:idx val="4"/>
          <c:order val="4"/>
          <c:tx>
            <c:strRef>
              <c:f>Imunizações!$A$10</c:f>
            </c:strRef>
          </c:tx>
          <c:spPr>
            <a:ln w="127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CCFFCC"/>
              </a:solidFill>
              <a:ln>
                <a:solidFill>
                  <a:srgbClr val="CCFFCC"/>
                </a:solidFill>
              </a:ln>
            </c:spPr>
          </c:marker>
          <c:cat>
            <c:numRef>
              <c:f>Imunizações!$B$5:$K$5</c:f>
              <c:numCache/>
            </c:numRef>
          </c:cat>
          <c:val>
            <c:numRef>
              <c:f>Imunizações!$B$10:$K$10</c:f>
              <c:numCache/>
            </c:numRef>
          </c:val>
          <c:smooth val="0"/>
        </c:ser>
        <c:ser>
          <c:idx val="5"/>
          <c:order val="5"/>
          <c:tx>
            <c:strRef>
              <c:f>Imunizações!$A$11</c:f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Imunizações!$B$5:$K$5</c:f>
              <c:numCache/>
            </c:numRef>
          </c:cat>
          <c:val>
            <c:numRef>
              <c:f>Imunizações!$B$11:$K$11</c:f>
              <c:numCache/>
            </c:numRef>
          </c:val>
          <c:smooth val="0"/>
        </c:ser>
        <c:ser>
          <c:idx val="6"/>
          <c:order val="6"/>
          <c:tx>
            <c:strRef>
              <c:f>Imunizações!$A$12</c:f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Imunizações!$B$5:$K$5</c:f>
              <c:numCache/>
            </c:numRef>
          </c:cat>
          <c:val>
            <c:numRef>
              <c:f>Imunizações!$B$12:$K$12</c:f>
              <c:numCache/>
            </c:numRef>
          </c:val>
          <c:smooth val="0"/>
        </c:ser>
        <c:ser>
          <c:idx val="7"/>
          <c:order val="7"/>
          <c:tx>
            <c:strRef>
              <c:f>Imunizações!$A$13</c:f>
            </c:strRef>
          </c:tx>
          <c:spPr>
            <a:ln w="12700">
              <a:solidFill>
                <a:srgbClr val="FFFF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99"/>
              </a:solidFill>
              <a:ln>
                <a:solidFill>
                  <a:srgbClr val="FFFF99"/>
                </a:solidFill>
              </a:ln>
            </c:spPr>
          </c:marker>
          <c:cat>
            <c:numRef>
              <c:f>Imunizações!$B$5:$K$5</c:f>
              <c:numCache/>
            </c:numRef>
          </c:cat>
          <c:val>
            <c:numRef>
              <c:f>Imunizações!$B$13:$K$13</c:f>
              <c:numCache/>
            </c:numRef>
          </c:val>
          <c:smooth val="0"/>
        </c:ser>
        <c:ser>
          <c:idx val="8"/>
          <c:order val="8"/>
          <c:tx>
            <c:strRef>
              <c:f>Imunizações!$A$14</c:f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numRef>
              <c:f>Imunizações!$B$5:$K$5</c:f>
              <c:numCache/>
            </c:numRef>
          </c:cat>
          <c:val>
            <c:numRef>
              <c:f>Imunizações!$B$14:$K$14</c:f>
              <c:numCache/>
            </c:numRef>
          </c:val>
          <c:smooth val="0"/>
        </c:ser>
        <c:ser>
          <c:idx val="9"/>
          <c:order val="9"/>
          <c:tx>
            <c:strRef>
              <c:f>Imunizações!$A$15</c:f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numRef>
              <c:f>Imunizações!$B$5:$K$5</c:f>
              <c:numCache/>
            </c:numRef>
          </c:cat>
          <c:val>
            <c:numRef>
              <c:f>Imunizações!$B$15:$K$15</c:f>
              <c:numCache/>
            </c:numRef>
          </c:val>
          <c:smooth val="0"/>
        </c:ser>
        <c:ser>
          <c:idx val="10"/>
          <c:order val="10"/>
          <c:tx>
            <c:strRef>
              <c:f>Imunizações!$A$16</c:f>
            </c:strRef>
          </c:tx>
          <c:spPr>
            <a:ln w="127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99CCFF"/>
                </a:solidFill>
              </a:ln>
            </c:spPr>
          </c:marker>
          <c:cat>
            <c:numRef>
              <c:f>Imunizações!$B$5:$K$5</c:f>
              <c:numCache/>
            </c:numRef>
          </c:cat>
          <c:val>
            <c:numRef>
              <c:f>Imunizações!$B$16:$K$16</c:f>
              <c:numCache/>
            </c:numRef>
          </c:val>
          <c:smooth val="0"/>
        </c:ser>
        <c:ser>
          <c:idx val="11"/>
          <c:order val="11"/>
          <c:tx>
            <c:strRef>
              <c:f>Imunizações!$A$17</c:f>
            </c:strRef>
          </c:tx>
          <c:spPr>
            <a:ln w="127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99CC"/>
                </a:solidFill>
              </a:ln>
            </c:spPr>
          </c:marker>
          <c:cat>
            <c:numRef>
              <c:f>Imunizações!$B$5:$K$5</c:f>
              <c:numCache/>
            </c:numRef>
          </c:cat>
          <c:val>
            <c:numRef>
              <c:f>Imunizações!$B$17:$K$17</c:f>
              <c:numCache/>
            </c:numRef>
          </c:val>
          <c:smooth val="0"/>
        </c:ser>
        <c:ser>
          <c:idx val="12"/>
          <c:order val="12"/>
          <c:tx>
            <c:strRef>
              <c:f>Imunizações!$A$18</c:f>
            </c:strRef>
          </c:tx>
          <c:spPr>
            <a:ln w="127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CC99FF"/>
              </a:solidFill>
              <a:ln>
                <a:solidFill>
                  <a:srgbClr val="CC99FF"/>
                </a:solidFill>
              </a:ln>
            </c:spPr>
          </c:marker>
          <c:cat>
            <c:numRef>
              <c:f>Imunizações!$B$5:$K$5</c:f>
              <c:numCache/>
            </c:numRef>
          </c:cat>
          <c:val>
            <c:numRef>
              <c:f>Imunizações!$B$18:$K$18</c:f>
              <c:numCache/>
            </c:numRef>
          </c:val>
          <c:smooth val="0"/>
        </c:ser>
        <c:ser>
          <c:idx val="13"/>
          <c:order val="13"/>
          <c:tx>
            <c:strRef>
              <c:f>Imunizações!$A$19</c:f>
            </c:strRef>
          </c:tx>
          <c:spPr>
            <a:ln w="127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FFCC99"/>
                </a:solidFill>
              </a:ln>
            </c:spPr>
          </c:marker>
          <c:cat>
            <c:numRef>
              <c:f>Imunizações!$B$5:$K$5</c:f>
              <c:numCache/>
            </c:numRef>
          </c:cat>
          <c:val>
            <c:numRef>
              <c:f>Imunizações!$B$19:$K$19</c:f>
              <c:numCache/>
            </c:numRef>
          </c:val>
          <c:smooth val="0"/>
        </c:ser>
        <c:ser>
          <c:idx val="14"/>
          <c:order val="14"/>
          <c:tx>
            <c:strRef>
              <c:f>Imunizações!$A$20</c:f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numRef>
              <c:f>Imunizações!$B$5:$K$5</c:f>
              <c:numCache/>
            </c:numRef>
          </c:cat>
          <c:val>
            <c:numRef>
              <c:f>Imunizações!$B$20:$K$20</c:f>
              <c:numCache/>
            </c:numRef>
          </c:val>
          <c:smooth val="0"/>
        </c:ser>
        <c:marker val="1"/>
        <c:axId val="665347"/>
        <c:axId val="5988124"/>
      </c:lineChart>
      <c:catAx>
        <c:axId val="6653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88124"/>
        <c:crossesAt val="0"/>
        <c:auto val="1"/>
        <c:lblOffset val="100"/>
        <c:noMultiLvlLbl val="0"/>
      </c:catAx>
      <c:valAx>
        <c:axId val="598812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5347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Saneamento!$B$4</c:f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Saneamento!$B$5:$B$7</c:f>
              <c:numCache/>
            </c:numRef>
          </c:val>
        </c:ser>
        <c:ser>
          <c:idx val="1"/>
          <c:order val="1"/>
          <c:tx>
            <c:strRef>
              <c:f>Saneamento!$C$4</c:f>
            </c:strRef>
          </c:tx>
          <c:spPr>
            <a:solidFill>
              <a:srgbClr val="00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Saneamento!$C$5:$C$7</c:f>
              <c:numCache/>
            </c:numRef>
          </c:val>
        </c:ser>
        <c:gapWidth val="0"/>
        <c:axId val="24071711"/>
        <c:axId val="15318808"/>
      </c:barChart>
      <c:catAx>
        <c:axId val="2407171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one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5318808"/>
        <c:crossesAt val="0"/>
        <c:auto val="1"/>
        <c:lblOffset val="100"/>
        <c:noMultiLvlLbl val="0"/>
      </c:catAx>
      <c:valAx>
        <c:axId val="15318808"/>
        <c:scaling>
          <c:orientation val="minMax"/>
          <c:max val="100"/>
          <c:min val="0"/>
        </c:scaling>
        <c:axPos val="t"/>
        <c:majorGridlines/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071711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Saneamento!$B$11</c:f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Saneamento!$A$12:$A$19</c:f>
              <c:strCache/>
            </c:strRef>
          </c:cat>
          <c:val>
            <c:numRef>
              <c:f>Saneamento!$B$12:$B$19</c:f>
              <c:numCache/>
            </c:numRef>
          </c:val>
        </c:ser>
        <c:ser>
          <c:idx val="1"/>
          <c:order val="1"/>
          <c:tx>
            <c:strRef>
              <c:f>Saneamento!$C$11</c:f>
            </c:strRef>
          </c:tx>
          <c:spPr>
            <a:solidFill>
              <a:srgbClr val="00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Saneamento!$A$12:$A$19</c:f>
              <c:strCache/>
            </c:strRef>
          </c:cat>
          <c:val>
            <c:numRef>
              <c:f>Saneamento!$C$12:$C$19</c:f>
              <c:numCache/>
            </c:numRef>
          </c:val>
        </c:ser>
        <c:gapWidth val="0"/>
        <c:axId val="3651545"/>
        <c:axId val="32863906"/>
      </c:barChart>
      <c:catAx>
        <c:axId val="365154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one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2863906"/>
        <c:crossesAt val="0"/>
        <c:auto val="1"/>
        <c:lblOffset val="100"/>
        <c:noMultiLvlLbl val="0"/>
      </c:catAx>
      <c:valAx>
        <c:axId val="32863906"/>
        <c:scaling>
          <c:orientation val="minMax"/>
          <c:max val="100"/>
          <c:min val="0"/>
        </c:scaling>
        <c:axPos val="t"/>
        <c:majorGridlines/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51545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Saneamento!$B$23</c:f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Saneamento!$A$24:$A$28</c:f>
              <c:strCache/>
            </c:strRef>
          </c:cat>
          <c:val>
            <c:numRef>
              <c:f>Saneamento!$B$24:$B$28</c:f>
              <c:numCache/>
            </c:numRef>
          </c:val>
        </c:ser>
        <c:ser>
          <c:idx val="1"/>
          <c:order val="1"/>
          <c:tx>
            <c:strRef>
              <c:f>Saneamento!$C$23</c:f>
            </c:strRef>
          </c:tx>
          <c:spPr>
            <a:solidFill>
              <a:srgbClr val="00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Saneamento!$A$24:$A$28</c:f>
              <c:strCache/>
            </c:strRef>
          </c:cat>
          <c:val>
            <c:numRef>
              <c:f>Saneamento!$C$24:$C$28</c:f>
              <c:numCache/>
            </c:numRef>
          </c:val>
        </c:ser>
        <c:gapWidth val="0"/>
        <c:axId val="27339699"/>
        <c:axId val="44730700"/>
      </c:barChart>
      <c:catAx>
        <c:axId val="2733969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one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4730700"/>
        <c:crossesAt val="0"/>
        <c:auto val="1"/>
        <c:lblOffset val="100"/>
        <c:noMultiLvlLbl val="0"/>
      </c:catAx>
      <c:valAx>
        <c:axId val="44730700"/>
        <c:scaling>
          <c:orientation val="minMax"/>
          <c:max val="100"/>
          <c:min val="0"/>
        </c:scaling>
        <c:axPos val="t"/>
        <c:majorGridlines/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7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339699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Distribuição de Internações e Valores (%)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AssHosp!$B$6</c:f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AssHosp!$A$7:$A$20</c:f>
              <c:strCache/>
            </c:strRef>
          </c:cat>
          <c:val>
            <c:numRef>
              <c:f>AssHosp!$C$7:$C$20</c:f>
              <c:numCache/>
            </c:numRef>
          </c:val>
        </c:ser>
        <c:ser>
          <c:idx val="1"/>
          <c:order val="1"/>
          <c:tx>
            <c:strRef>
              <c:f>AssHosp!$D$6</c:f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AssHosp!$A$7:$A$20</c:f>
              <c:strCache/>
            </c:strRef>
          </c:cat>
          <c:val>
            <c:numRef>
              <c:f>AssHosp!$E$7:$E$20</c:f>
              <c:numCache/>
            </c:numRef>
          </c:val>
        </c:ser>
        <c:gapWidth val="100"/>
        <c:axId val="67031981"/>
        <c:axId val="66416918"/>
      </c:barChart>
      <c:catAx>
        <c:axId val="67031981"/>
        <c:scaling>
          <c:orientation val="maxMin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Especialidades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416918"/>
        <c:crossesAt val="0"/>
        <c:auto val="1"/>
        <c:lblOffset val="100"/>
        <c:noMultiLvlLbl val="0"/>
      </c:catAx>
      <c:valAx>
        <c:axId val="66416918"/>
        <c:scaling>
          <c:orientation val="minMax"/>
          <c:max val="100"/>
        </c:scaling>
        <c:axPos val="t"/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7031981"/>
        <c:crossesAt val="1"/>
        <c:crossBetween val="between"/>
        <c:dispUnits/>
        <c:majorUnit val="20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Média de Permanência (dias)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AssHosp!$G$6</c:f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AssHosp!$A$7:$A$20</c:f>
              <c:strCache/>
            </c:strRef>
          </c:cat>
          <c:val>
            <c:numRef>
              <c:f>AssHosp!$G$7:$G$20</c:f>
              <c:numCache/>
            </c:numRef>
          </c:val>
        </c:ser>
        <c:axId val="60881351"/>
        <c:axId val="11061248"/>
      </c:barChart>
      <c:catAx>
        <c:axId val="60881351"/>
        <c:scaling>
          <c:orientation val="maxMin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Especialidades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061248"/>
        <c:crossesAt val="0"/>
        <c:auto val="1"/>
        <c:lblOffset val="100"/>
        <c:noMultiLvlLbl val="0"/>
      </c:catAx>
      <c:valAx>
        <c:axId val="11061248"/>
        <c:scaling>
          <c:orientation val="minMax"/>
        </c:scaling>
        <c:axPos val="t"/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7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88135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Mortalidade hospitalar (%)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AssHosp!$I$6</c:f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AssHosp!$A$7:$A$20</c:f>
              <c:strCache/>
            </c:strRef>
          </c:cat>
          <c:val>
            <c:numRef>
              <c:f>AssHosp!$I$7:$I$20</c:f>
              <c:numCache/>
            </c:numRef>
          </c:val>
        </c:ser>
        <c:axId val="32442369"/>
        <c:axId val="23545866"/>
      </c:barChart>
      <c:catAx>
        <c:axId val="32442369"/>
        <c:scaling>
          <c:orientation val="maxMin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Especialidades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545866"/>
        <c:crossesAt val="0"/>
        <c:auto val="1"/>
        <c:lblOffset val="100"/>
        <c:noMultiLvlLbl val="0"/>
      </c:catAx>
      <c:valAx>
        <c:axId val="23545866"/>
        <c:scaling>
          <c:orientation val="minMax"/>
        </c:scaling>
        <c:axPos val="t"/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7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44236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Valor Médio (R$)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AssHosp!$D$6</c:f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AssHosp!$A$7:$A$20</c:f>
              <c:strCache/>
            </c:strRef>
          </c:cat>
          <c:val>
            <c:numRef>
              <c:f>AssHosp!$F$7:$F$20</c:f>
              <c:numCache/>
            </c:numRef>
          </c:val>
        </c:ser>
        <c:axId val="10586203"/>
        <c:axId val="28166964"/>
      </c:barChart>
      <c:catAx>
        <c:axId val="10586203"/>
        <c:scaling>
          <c:orientation val="maxMin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Especialidades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166964"/>
        <c:crossesAt val="0"/>
        <c:auto val="1"/>
        <c:lblOffset val="100"/>
        <c:noMultiLvlLbl val="0"/>
      </c:catAx>
      <c:valAx>
        <c:axId val="28166964"/>
        <c:scaling>
          <c:orientation val="minMax"/>
        </c:scaling>
        <c:axPos val="t"/>
        <c:delete val="0"/>
        <c:numFmt formatCode="#,##0;\-#,##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58620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Distribuição (todas as idades) (%)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MorbHosp!$A$7:$A$27</c:f>
              <c:strCache/>
            </c:strRef>
          </c:cat>
          <c:val>
            <c:numRef>
              <c:f>MorbHosp!$K$7:$K$27</c:f>
              <c:numCache/>
            </c:numRef>
          </c:val>
        </c:ser>
        <c:gapWidth val="30"/>
        <c:axId val="52176085"/>
        <c:axId val="66931582"/>
      </c:barChart>
      <c:catAx>
        <c:axId val="5217608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one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6931582"/>
        <c:crossesAt val="0"/>
        <c:auto val="1"/>
        <c:lblOffset val="100"/>
        <c:noMultiLvlLbl val="0"/>
      </c:catAx>
      <c:valAx>
        <c:axId val="66931582"/>
        <c:scaling>
          <c:orientation val="minMax"/>
        </c:scaling>
        <c:axPos val="t"/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17608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485775</xdr:colOff>
      <xdr:row>2</xdr:row>
      <xdr:rowOff>152400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343150" cy="590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485775</xdr:colOff>
      <xdr:row>2</xdr:row>
      <xdr:rowOff>161925</xdr:rowOff>
    </xdr:to>
    <xdr:pic>
      <xdr:nvPicPr>
        <xdr:cNvPr id="1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343150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400050</xdr:colOff>
      <xdr:row>2</xdr:row>
      <xdr:rowOff>9525</xdr:rowOff>
    </xdr:from>
    <xdr:to>
      <xdr:col>12</xdr:col>
      <xdr:colOff>438150</xdr:colOff>
      <xdr:row>19</xdr:row>
      <xdr:rowOff>114300</xdr:rowOff>
    </xdr:to>
    <xdr:graphicFrame>
      <xdr:nvGraphicFramePr>
        <xdr:cNvPr id="1" name="Chart 1"/>
        <xdr:cNvGraphicFramePr/>
      </xdr:nvGraphicFramePr>
      <xdr:xfrm>
        <a:off x="5353050" y="333375"/>
        <a:ext cx="4914900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133350</xdr:colOff>
      <xdr:row>2</xdr:row>
      <xdr:rowOff>200025</xdr:rowOff>
    </xdr:from>
    <xdr:to>
      <xdr:col>10</xdr:col>
      <xdr:colOff>514350</xdr:colOff>
      <xdr:row>7</xdr:row>
      <xdr:rowOff>76200</xdr:rowOff>
    </xdr:to>
    <xdr:graphicFrame>
      <xdr:nvGraphicFramePr>
        <xdr:cNvPr id="1" name="Chart 1"/>
        <xdr:cNvGraphicFramePr/>
      </xdr:nvGraphicFramePr>
      <xdr:xfrm>
        <a:off x="3438525" y="523875"/>
        <a:ext cx="4953000" cy="83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123825</xdr:colOff>
      <xdr:row>9</xdr:row>
      <xdr:rowOff>209550</xdr:rowOff>
    </xdr:from>
    <xdr:to>
      <xdr:col>10</xdr:col>
      <xdr:colOff>590550</xdr:colOff>
      <xdr:row>20</xdr:row>
      <xdr:rowOff>47625</xdr:rowOff>
    </xdr:to>
    <xdr:graphicFrame>
      <xdr:nvGraphicFramePr>
        <xdr:cNvPr id="2" name="Chart 2"/>
        <xdr:cNvGraphicFramePr/>
      </xdr:nvGraphicFramePr>
      <xdr:xfrm>
        <a:off x="3429000" y="1819275"/>
        <a:ext cx="5038725" cy="1771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152400</xdr:colOff>
      <xdr:row>21</xdr:row>
      <xdr:rowOff>104775</xdr:rowOff>
    </xdr:from>
    <xdr:to>
      <xdr:col>11</xdr:col>
      <xdr:colOff>9525</xdr:colOff>
      <xdr:row>31</xdr:row>
      <xdr:rowOff>0</xdr:rowOff>
    </xdr:to>
    <xdr:graphicFrame>
      <xdr:nvGraphicFramePr>
        <xdr:cNvPr id="3" name="Chart 3"/>
        <xdr:cNvGraphicFramePr/>
      </xdr:nvGraphicFramePr>
      <xdr:xfrm>
        <a:off x="3457575" y="3810000"/>
        <a:ext cx="5038725" cy="1514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22</xdr:row>
      <xdr:rowOff>104775</xdr:rowOff>
    </xdr:from>
    <xdr:to>
      <xdr:col>4</xdr:col>
      <xdr:colOff>314325</xdr:colOff>
      <xdr:row>45</xdr:row>
      <xdr:rowOff>28575</xdr:rowOff>
    </xdr:to>
    <xdr:graphicFrame>
      <xdr:nvGraphicFramePr>
        <xdr:cNvPr id="1" name="Chart 1"/>
        <xdr:cNvGraphicFramePr/>
      </xdr:nvGraphicFramePr>
      <xdr:xfrm>
        <a:off x="9525" y="4019550"/>
        <a:ext cx="5438775" cy="364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314325</xdr:colOff>
      <xdr:row>22</xdr:row>
      <xdr:rowOff>95250</xdr:rowOff>
    </xdr:from>
    <xdr:to>
      <xdr:col>10</xdr:col>
      <xdr:colOff>314325</xdr:colOff>
      <xdr:row>45</xdr:row>
      <xdr:rowOff>38100</xdr:rowOff>
    </xdr:to>
    <xdr:graphicFrame>
      <xdr:nvGraphicFramePr>
        <xdr:cNvPr id="2" name="Chart 2"/>
        <xdr:cNvGraphicFramePr/>
      </xdr:nvGraphicFramePr>
      <xdr:xfrm>
        <a:off x="5448300" y="4010025"/>
        <a:ext cx="5219700" cy="3667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304800</xdr:colOff>
      <xdr:row>45</xdr:row>
      <xdr:rowOff>28575</xdr:rowOff>
    </xdr:from>
    <xdr:to>
      <xdr:col>10</xdr:col>
      <xdr:colOff>295275</xdr:colOff>
      <xdr:row>67</xdr:row>
      <xdr:rowOff>66675</xdr:rowOff>
    </xdr:to>
    <xdr:graphicFrame>
      <xdr:nvGraphicFramePr>
        <xdr:cNvPr id="3" name="Chart 3"/>
        <xdr:cNvGraphicFramePr/>
      </xdr:nvGraphicFramePr>
      <xdr:xfrm>
        <a:off x="5438775" y="7667625"/>
        <a:ext cx="5210175" cy="3600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9525</xdr:colOff>
      <xdr:row>45</xdr:row>
      <xdr:rowOff>28575</xdr:rowOff>
    </xdr:from>
    <xdr:to>
      <xdr:col>4</xdr:col>
      <xdr:colOff>314325</xdr:colOff>
      <xdr:row>67</xdr:row>
      <xdr:rowOff>66675</xdr:rowOff>
    </xdr:to>
    <xdr:graphicFrame>
      <xdr:nvGraphicFramePr>
        <xdr:cNvPr id="4" name="Chart 4"/>
        <xdr:cNvGraphicFramePr/>
      </xdr:nvGraphicFramePr>
      <xdr:xfrm>
        <a:off x="9525" y="7667625"/>
        <a:ext cx="5438775" cy="36004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9525</xdr:colOff>
      <xdr:row>2</xdr:row>
      <xdr:rowOff>142875</xdr:rowOff>
    </xdr:from>
    <xdr:to>
      <xdr:col>15</xdr:col>
      <xdr:colOff>447675</xdr:colOff>
      <xdr:row>30</xdr:row>
      <xdr:rowOff>0</xdr:rowOff>
    </xdr:to>
    <xdr:graphicFrame>
      <xdr:nvGraphicFramePr>
        <xdr:cNvPr id="1" name="Chart 1"/>
        <xdr:cNvGraphicFramePr/>
      </xdr:nvGraphicFramePr>
      <xdr:xfrm>
        <a:off x="10086975" y="466725"/>
        <a:ext cx="2905125" cy="4391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17</xdr:row>
      <xdr:rowOff>47625</xdr:rowOff>
    </xdr:from>
    <xdr:to>
      <xdr:col>11</xdr:col>
      <xdr:colOff>0</xdr:colOff>
      <xdr:row>39</xdr:row>
      <xdr:rowOff>114300</xdr:rowOff>
    </xdr:to>
    <xdr:graphicFrame>
      <xdr:nvGraphicFramePr>
        <xdr:cNvPr id="1" name="Chart 1"/>
        <xdr:cNvGraphicFramePr/>
      </xdr:nvGraphicFramePr>
      <xdr:xfrm>
        <a:off x="38100" y="2800350"/>
        <a:ext cx="9029700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85725</xdr:colOff>
      <xdr:row>15</xdr:row>
      <xdr:rowOff>19050</xdr:rowOff>
    </xdr:from>
    <xdr:to>
      <xdr:col>14</xdr:col>
      <xdr:colOff>9525</xdr:colOff>
      <xdr:row>43</xdr:row>
      <xdr:rowOff>28575</xdr:rowOff>
    </xdr:to>
    <xdr:graphicFrame>
      <xdr:nvGraphicFramePr>
        <xdr:cNvPr id="1" name="Chart 1"/>
        <xdr:cNvGraphicFramePr/>
      </xdr:nvGraphicFramePr>
      <xdr:xfrm>
        <a:off x="7600950" y="2447925"/>
        <a:ext cx="3714750" cy="4543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28</xdr:row>
      <xdr:rowOff>0</xdr:rowOff>
    </xdr:from>
    <xdr:to>
      <xdr:col>12</xdr:col>
      <xdr:colOff>600075</xdr:colOff>
      <xdr:row>47</xdr:row>
      <xdr:rowOff>123825</xdr:rowOff>
    </xdr:to>
    <xdr:graphicFrame>
      <xdr:nvGraphicFramePr>
        <xdr:cNvPr id="1" name="Chart 1"/>
        <xdr:cNvGraphicFramePr/>
      </xdr:nvGraphicFramePr>
      <xdr:xfrm>
        <a:off x="28575" y="4533900"/>
        <a:ext cx="10420350" cy="3200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4">
    <pageSetUpPr fitToPage="1"/>
  </sheetPr>
  <dimension ref="A1:J25"/>
  <sheetViews>
    <sheetView showGridLines="0" showRowColHeaders="0" zoomScale="97" zoomScaleNormal="97" workbookViewId="0" topLeftCell="A1">
      <selection activeCell="A1" sqref="A1"/>
    </sheetView>
  </sheetViews>
  <sheetFormatPr defaultColWidth="9.140625" defaultRowHeight="12.75"/>
  <cols>
    <col min="2" max="5" width="18.7109375" style="0" customWidth="1"/>
  </cols>
  <sheetData>
    <row r="1" spans="1:10" ht="17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17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</row>
    <row r="3" spans="1:3" ht="12.75">
      <c r="A3" s="2"/>
      <c r="B3" s="2"/>
      <c r="C3" s="2"/>
    </row>
    <row r="4" spans="1:3" ht="12.75">
      <c r="A4" s="2"/>
      <c r="B4" s="2"/>
      <c r="C4" s="2"/>
    </row>
    <row r="5" spans="1:3" ht="12.75">
      <c r="A5" s="2"/>
      <c r="B5" s="2"/>
      <c r="C5" s="2"/>
    </row>
    <row r="10" spans="1:10" ht="17.25">
      <c r="A10" s="1" t="str">
        <f>Dados!C2</f>
        <v>Unidade da Federação: Maranhão - MA</v>
      </c>
      <c r="B10" s="1"/>
      <c r="C10" s="1"/>
      <c r="D10" s="1"/>
      <c r="E10" s="1"/>
      <c r="F10" s="1"/>
      <c r="G10" s="1"/>
      <c r="H10" s="1"/>
      <c r="I10" s="1"/>
      <c r="J10" s="1"/>
    </row>
    <row r="13" ht="12.75">
      <c r="C13" s="3" t="s">
        <v>2</v>
      </c>
    </row>
    <row r="14" ht="12.75">
      <c r="C14" s="3" t="s">
        <v>3</v>
      </c>
    </row>
    <row r="15" ht="12.75">
      <c r="C15" s="3" t="s">
        <v>4</v>
      </c>
    </row>
    <row r="16" ht="12.75">
      <c r="C16" s="3" t="s">
        <v>5</v>
      </c>
    </row>
    <row r="17" ht="12.75">
      <c r="C17" s="3" t="s">
        <v>6</v>
      </c>
    </row>
    <row r="18" ht="12.75">
      <c r="C18" s="3" t="s">
        <v>7</v>
      </c>
    </row>
    <row r="19" ht="12.75">
      <c r="C19" s="3" t="s">
        <v>8</v>
      </c>
    </row>
    <row r="20" ht="12.75">
      <c r="C20" s="3" t="s">
        <v>9</v>
      </c>
    </row>
    <row r="21" ht="12.75">
      <c r="C21" s="3" t="s">
        <v>10</v>
      </c>
    </row>
    <row r="22" ht="12.75">
      <c r="C22" s="3" t="s">
        <v>11</v>
      </c>
    </row>
    <row r="23" ht="12.75">
      <c r="C23" s="3" t="s">
        <v>12</v>
      </c>
    </row>
    <row r="24" ht="12.75">
      <c r="C24" s="3" t="s">
        <v>13</v>
      </c>
    </row>
    <row r="25" ht="12.75">
      <c r="C25" s="3" t="s">
        <v>14</v>
      </c>
    </row>
  </sheetData>
  <sheetProtection selectLockedCells="1" selectUnlockedCells="1"/>
  <mergeCells count="3">
    <mergeCell ref="A1:J1"/>
    <mergeCell ref="A2:J2"/>
    <mergeCell ref="A10:J10"/>
  </mergeCells>
  <printOptions horizontalCentered="1"/>
  <pageMargins left="0.7875" right="0.7875" top="0.9840277777777777" bottom="0.9840277777777777" header="0.5118055555555555" footer="0.5118055555555555"/>
  <pageSetup fitToHeight="1" fitToWidth="1" horizontalDpi="300" verticalDpi="300" orientation="landscape" paperSize="9"/>
  <headerFooter alignWithMargins="0">
    <oddFooter>&amp;RMS/SE/Datasus
Gerado em &amp;D - &amp;T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Plan7">
    <pageSetUpPr fitToPage="1"/>
  </sheetPr>
  <dimension ref="A1:S30"/>
  <sheetViews>
    <sheetView showGridLines="0" showRowColHeaders="0" zoomScale="71" zoomScaleNormal="71" workbookViewId="0" topLeftCell="A1">
      <selection activeCell="A1" sqref="A1"/>
    </sheetView>
  </sheetViews>
  <sheetFormatPr defaultColWidth="9.140625" defaultRowHeight="12.75"/>
  <cols>
    <col min="1" max="1" width="51.00390625" style="0" customWidth="1"/>
    <col min="2" max="2" width="11.28125" style="0" customWidth="1"/>
    <col min="3" max="4" width="7.7109375" style="0" customWidth="1"/>
    <col min="5" max="8" width="10.00390625" style="0" customWidth="1"/>
    <col min="9" max="10" width="12.7109375" style="0" customWidth="1"/>
    <col min="11" max="11" width="8.00390625" style="0" customWidth="1"/>
    <col min="12" max="12" width="9.57421875" style="0" customWidth="1"/>
  </cols>
  <sheetData>
    <row r="1" spans="1:19" ht="12.75">
      <c r="A1" s="4" t="str">
        <f>Dados!C2</f>
        <v>Unidade da Federação: Maranhão - MA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100"/>
      <c r="R1" s="100"/>
      <c r="S1" s="100"/>
    </row>
    <row r="3" spans="1:18" ht="12.75">
      <c r="A3" s="39" t="s">
        <v>190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6"/>
      <c r="M3" s="6"/>
      <c r="N3" s="6"/>
      <c r="O3" s="6"/>
      <c r="P3" s="6"/>
      <c r="Q3" s="6"/>
      <c r="R3" s="6"/>
    </row>
    <row r="4" spans="1:18" ht="12.75">
      <c r="A4" s="6" t="s">
        <v>191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</row>
    <row r="5" spans="1:11" ht="12.75">
      <c r="A5" s="80">
        <f>IF(Dados!A342="Qano","",Dados!A342)</f>
        <v>2009</v>
      </c>
      <c r="B5" s="80"/>
      <c r="C5" s="80"/>
      <c r="D5" s="80"/>
      <c r="E5" s="80"/>
      <c r="F5" s="80"/>
      <c r="G5" s="80"/>
      <c r="H5" s="80"/>
      <c r="I5" s="80"/>
      <c r="J5" s="80"/>
      <c r="K5" s="80"/>
    </row>
    <row r="6" spans="1:11" ht="12.75">
      <c r="A6" s="7" t="s">
        <v>192</v>
      </c>
      <c r="B6" s="7" t="s">
        <v>19</v>
      </c>
      <c r="C6" s="7" t="s">
        <v>20</v>
      </c>
      <c r="D6" s="7" t="s">
        <v>21</v>
      </c>
      <c r="E6" s="7" t="s">
        <v>22</v>
      </c>
      <c r="F6" s="7" t="s">
        <v>23</v>
      </c>
      <c r="G6" s="7" t="s">
        <v>40</v>
      </c>
      <c r="H6" s="7" t="s">
        <v>193</v>
      </c>
      <c r="I6" s="7" t="s">
        <v>194</v>
      </c>
      <c r="J6" s="7" t="s">
        <v>195</v>
      </c>
      <c r="K6" s="7" t="s">
        <v>18</v>
      </c>
    </row>
    <row r="7" spans="1:11" ht="12.75">
      <c r="A7" s="8" t="str">
        <f>Dados!A344</f>
        <v>I.   Algumas doenças infecciosas e parasitárias</v>
      </c>
      <c r="B7" s="35">
        <f>IF(Dados!B$366=0,0,Dados!B344/Dados!B$366*100)</f>
        <v>28.535154045818757</v>
      </c>
      <c r="C7" s="35">
        <f>IF(Dados!C$366=0,0,Dados!C344/Dados!C$366*100)</f>
        <v>38.04426705370101</v>
      </c>
      <c r="D7" s="35">
        <f>IF(Dados!D$366=0,0,Dados!D344/Dados!D$366*100)</f>
        <v>30.54505264382526</v>
      </c>
      <c r="E7" s="35">
        <f>IF(Dados!E$366=0,0,Dados!E344/Dados!E$366*100)</f>
        <v>23.94790952707334</v>
      </c>
      <c r="F7" s="35">
        <f>IF(Dados!F$366=0,0,Dados!F344/Dados!F$366*100)</f>
        <v>8.094917536183104</v>
      </c>
      <c r="G7" s="35">
        <f>IF(SUM(Dados!G$366:M$366)=0,0,SUM(Dados!G344:M344)/SUM(Dados!G$366:M$366)*100)</f>
        <v>9.582965072506465</v>
      </c>
      <c r="H7" s="35">
        <f>IF(SUM(Dados!N$366:P$366)=0,0,SUM(Dados!N344:P344)/SUM(Dados!N$366:P$366)*100)</f>
        <v>15.012615643397814</v>
      </c>
      <c r="I7" s="35">
        <f>IF(SUM(Dados!Q$366:T$366)=0,0,SUM(Dados!Q344:T344)/SUM(Dados!Q$366:T$366)*100)</f>
        <v>15.473831259543225</v>
      </c>
      <c r="J7" s="35">
        <f>IF(SUM(Dados!P$366:T$366)=0,0,SUM(Dados!P344:T344)/SUM(Dados!P$366:T$366)*100)</f>
        <v>15.241400332965977</v>
      </c>
      <c r="K7" s="35">
        <f>IF(Dados!U$366=0,0,Dados!U344/Dados!U$366*100)</f>
        <v>15.360216520376344</v>
      </c>
    </row>
    <row r="8" spans="1:11" ht="12.75">
      <c r="A8" s="8" t="str">
        <f>Dados!A345</f>
        <v>II.  Neoplasias (tumores)</v>
      </c>
      <c r="B8" s="35">
        <f>IF(Dados!B$366=0,0,Dados!B345/Dados!B$366*100)</f>
        <v>0.7843358537411128</v>
      </c>
      <c r="C8" s="35">
        <f>IF(Dados!C$366=0,0,Dados!C345/Dados!C$366*100)</f>
        <v>1.548137397194001</v>
      </c>
      <c r="D8" s="35">
        <f>IF(Dados!D$366=0,0,Dados!D345/Dados!D$366*100)</f>
        <v>2.245360944680356</v>
      </c>
      <c r="E8" s="35">
        <f>IF(Dados!E$366=0,0,Dados!E345/Dados!E$366*100)</f>
        <v>2.940370116518163</v>
      </c>
      <c r="F8" s="35">
        <f>IF(Dados!F$366=0,0,Dados!F345/Dados!F$366*100)</f>
        <v>1.2309467711689186</v>
      </c>
      <c r="G8" s="35">
        <f>IF(SUM(Dados!G$366:M$366)=0,0,SUM(Dados!G345:M345)/SUM(Dados!G$366:M$366)*100)</f>
        <v>4.899232926336923</v>
      </c>
      <c r="H8" s="35">
        <f>IF(SUM(Dados!N$366:P$366)=0,0,SUM(Dados!N345:P345)/SUM(Dados!N$366:P$366)*100)</f>
        <v>6.602186711522287</v>
      </c>
      <c r="I8" s="35">
        <f>IF(SUM(Dados!Q$366:T$366)=0,0,SUM(Dados!Q345:T345)/SUM(Dados!Q$366:T$366)*100)</f>
        <v>4.489782658133264</v>
      </c>
      <c r="J8" s="35">
        <f>IF(SUM(Dados!P$366:T$366)=0,0,SUM(Dados!P345:T345)/SUM(Dados!P$366:T$366)*100)</f>
        <v>5.055455248903792</v>
      </c>
      <c r="K8" s="35">
        <f>IF(Dados!U$366=0,0,Dados!U345/Dados!U$366*100)</f>
        <v>3.930048085923501</v>
      </c>
    </row>
    <row r="9" spans="1:11" ht="12.75">
      <c r="A9" s="8" t="str">
        <f>Dados!A346</f>
        <v>III. Doenças sangue órgãos hemat e transt imunitár</v>
      </c>
      <c r="B9" s="35">
        <f>IF(Dados!B$366=0,0,Dados!B346/Dados!B$366*100)</f>
        <v>0.3724184629274348</v>
      </c>
      <c r="C9" s="35">
        <f>IF(Dados!C$366=0,0,Dados!C346/Dados!C$366*100)</f>
        <v>0.6531204644412192</v>
      </c>
      <c r="D9" s="35">
        <f>IF(Dados!D$366=0,0,Dados!D346/Dados!D$366*100)</f>
        <v>0.8318306090396138</v>
      </c>
      <c r="E9" s="35">
        <f>IF(Dados!E$366=0,0,Dados!E346/Dados!E$366*100)</f>
        <v>0.8430431802604523</v>
      </c>
      <c r="F9" s="35">
        <f>IF(Dados!F$366=0,0,Dados!F346/Dados!F$366*100)</f>
        <v>0.4279463384141944</v>
      </c>
      <c r="G9" s="35">
        <f>IF(SUM(Dados!G$366:M$366)=0,0,SUM(Dados!G346:M346)/SUM(Dados!G$366:M$366)*100)</f>
        <v>0.5101094416620293</v>
      </c>
      <c r="H9" s="35">
        <f>IF(SUM(Dados!N$366:P$366)=0,0,SUM(Dados!N346:P346)/SUM(Dados!N$366:P$366)*100)</f>
        <v>0.7821698906644239</v>
      </c>
      <c r="I9" s="35">
        <f>IF(SUM(Dados!Q$366:T$366)=0,0,SUM(Dados!Q346:T346)/SUM(Dados!Q$366:T$366)*100)</f>
        <v>0.9551346609921706</v>
      </c>
      <c r="J9" s="35">
        <f>IF(SUM(Dados!P$366:T$366)=0,0,SUM(Dados!P346:T346)/SUM(Dados!P$366:T$366)*100)</f>
        <v>0.9027598658756771</v>
      </c>
      <c r="K9" s="35">
        <f>IF(Dados!U$366=0,0,Dados!U346/Dados!U$366*100)</f>
        <v>0.597463587883845</v>
      </c>
    </row>
    <row r="10" spans="1:11" ht="12.75">
      <c r="A10" s="8" t="str">
        <f>Dados!A347</f>
        <v>IV.  Doenças endócrinas nutricionais e metabólicas</v>
      </c>
      <c r="B10" s="35">
        <f>IF(Dados!B$366=0,0,Dados!B347/Dados!B$366*100)</f>
        <v>1.6025279313847194</v>
      </c>
      <c r="C10" s="35">
        <f>IF(Dados!C$366=0,0,Dados!C347/Dados!C$366*100)</f>
        <v>1.3515965166908563</v>
      </c>
      <c r="D10" s="35">
        <f>IF(Dados!D$366=0,0,Dados!D347/Dados!D$366*100)</f>
        <v>1.3262753766505728</v>
      </c>
      <c r="E10" s="35">
        <f>IF(Dados!E$366=0,0,Dados!E347/Dados!E$366*100)</f>
        <v>1.0281014393420151</v>
      </c>
      <c r="F10" s="35">
        <f>IF(Dados!F$366=0,0,Dados!F347/Dados!F$366*100)</f>
        <v>0.2933115353175939</v>
      </c>
      <c r="G10" s="35">
        <f>IF(SUM(Dados!G$366:M$366)=0,0,SUM(Dados!G347:M347)/SUM(Dados!G$366:M$366)*100)</f>
        <v>1.0589544665946513</v>
      </c>
      <c r="H10" s="35">
        <f>IF(SUM(Dados!N$366:P$366)=0,0,SUM(Dados!N347:P347)/SUM(Dados!N$366:P$366)*100)</f>
        <v>4.774320156994674</v>
      </c>
      <c r="I10" s="35">
        <f>IF(SUM(Dados!Q$366:T$366)=0,0,SUM(Dados!Q347:T347)/SUM(Dados!Q$366:T$366)*100)</f>
        <v>4.902374841623079</v>
      </c>
      <c r="J10" s="35">
        <f>IF(SUM(Dados!P$366:T$366)=0,0,SUM(Dados!P347:T347)/SUM(Dados!P$366:T$366)*100)</f>
        <v>4.835041151780899</v>
      </c>
      <c r="K10" s="35">
        <f>IF(Dados!U$366=0,0,Dados!U347/Dados!U$366*100)</f>
        <v>1.707344469583915</v>
      </c>
    </row>
    <row r="11" spans="1:11" ht="12.75">
      <c r="A11" s="8" t="str">
        <f>Dados!A348</f>
        <v>V.   Transtornos mentais e comportamentais</v>
      </c>
      <c r="B11" s="35">
        <f>IF(Dados!B$366=0,0,Dados!B348/Dados!B$366*100)</f>
        <v>0</v>
      </c>
      <c r="C11" s="35">
        <f>IF(Dados!C$366=0,0,Dados!C348/Dados!C$366*100)</f>
        <v>0.009071117561683599</v>
      </c>
      <c r="D11" s="35">
        <f>IF(Dados!D$366=0,0,Dados!D348/Dados!D$366*100)</f>
        <v>0</v>
      </c>
      <c r="E11" s="35">
        <f>IF(Dados!E$366=0,0,Dados!E348/Dados!E$366*100)</f>
        <v>0.0822481151473612</v>
      </c>
      <c r="F11" s="35">
        <f>IF(Dados!F$366=0,0,Dados!F348/Dados!F$366*100)</f>
        <v>0.38707505890272637</v>
      </c>
      <c r="G11" s="35">
        <f>IF(SUM(Dados!G$366:M$366)=0,0,SUM(Dados!G348:M348)/SUM(Dados!G$366:M$366)*100)</f>
        <v>2.9422676137789563</v>
      </c>
      <c r="H11" s="35">
        <f>IF(SUM(Dados!N$366:P$366)=0,0,SUM(Dados!N348:P348)/SUM(Dados!N$366:P$366)*100)</f>
        <v>1.6512475469582282</v>
      </c>
      <c r="I11" s="35">
        <f>IF(SUM(Dados!Q$366:T$366)=0,0,SUM(Dados!Q348:T348)/SUM(Dados!Q$366:T$366)*100)</f>
        <v>0.28589064682758847</v>
      </c>
      <c r="J11" s="35">
        <f>IF(SUM(Dados!P$366:T$366)=0,0,SUM(Dados!P348:T348)/SUM(Dados!P$366:T$366)*100)</f>
        <v>0.44786268670715407</v>
      </c>
      <c r="K11" s="35">
        <f>IF(Dados!U$366=0,0,Dados!U348/Dados!U$366*100)</f>
        <v>1.670437587252684</v>
      </c>
    </row>
    <row r="12" spans="1:11" ht="12.75">
      <c r="A12" s="8" t="str">
        <f>Dados!A349</f>
        <v>VI.  Doenças do sistema nervoso</v>
      </c>
      <c r="B12" s="35">
        <f>IF(Dados!B$366=0,0,Dados!B349/Dados!B$366*100)</f>
        <v>1.1454689087010494</v>
      </c>
      <c r="C12" s="35">
        <f>IF(Dados!C$366=0,0,Dados!C349/Dados!C$366*100)</f>
        <v>0.7166182873730044</v>
      </c>
      <c r="D12" s="35">
        <f>IF(Dados!D$366=0,0,Dados!D349/Dados!D$366*100)</f>
        <v>1.0528765051480427</v>
      </c>
      <c r="E12" s="35">
        <f>IF(Dados!E$366=0,0,Dados!E349/Dados!E$366*100)</f>
        <v>1.089787525702536</v>
      </c>
      <c r="F12" s="35">
        <f>IF(Dados!F$366=0,0,Dados!F349/Dados!F$366*100)</f>
        <v>0.34860797230369767</v>
      </c>
      <c r="G12" s="35">
        <f>IF(SUM(Dados!G$366:M$366)=0,0,SUM(Dados!G349:M349)/SUM(Dados!G$366:M$366)*100)</f>
        <v>0.7125165035407597</v>
      </c>
      <c r="H12" s="35">
        <f>IF(SUM(Dados!N$366:P$366)=0,0,SUM(Dados!N349:P349)/SUM(Dados!N$366:P$366)*100)</f>
        <v>1.5755536865713484</v>
      </c>
      <c r="I12" s="35">
        <f>IF(SUM(Dados!Q$366:T$366)=0,0,SUM(Dados!Q349:T349)/SUM(Dados!Q$366:T$366)*100)</f>
        <v>1.8810305058315195</v>
      </c>
      <c r="J12" s="35">
        <f>IF(SUM(Dados!P$366:T$366)=0,0,SUM(Dados!P349:T349)/SUM(Dados!P$366:T$366)*100)</f>
        <v>1.7680024386240532</v>
      </c>
      <c r="K12" s="35">
        <f>IF(Dados!U$366=0,0,Dados!U349/Dados!U$366*100)</f>
        <v>0.9018116465283461</v>
      </c>
    </row>
    <row r="13" spans="1:11" ht="12.75">
      <c r="A13" s="8" t="str">
        <f>Dados!A350</f>
        <v>VII. Doenças do olho e anexos</v>
      </c>
      <c r="B13" s="35">
        <f>IF(Dados!B$366=0,0,Dados!B350/Dados!B$366*100)</f>
        <v>0.06771244780498814</v>
      </c>
      <c r="C13" s="35">
        <f>IF(Dados!C$366=0,0,Dados!C350/Dados!C$366*100)</f>
        <v>0.06047411707789067</v>
      </c>
      <c r="D13" s="35">
        <f>IF(Dados!D$366=0,0,Dados!D350/Dados!D$366*100)</f>
        <v>0.22104589610842884</v>
      </c>
      <c r="E13" s="35">
        <f>IF(Dados!E$366=0,0,Dados!E350/Dados!E$366*100)</f>
        <v>0.1370801919122687</v>
      </c>
      <c r="F13" s="35">
        <f>IF(Dados!F$366=0,0,Dados!F350/Dados!F$366*100)</f>
        <v>0.06010482281098235</v>
      </c>
      <c r="G13" s="35">
        <f>IF(SUM(Dados!G$366:M$366)=0,0,SUM(Dados!G350:M350)/SUM(Dados!G$366:M$366)*100)</f>
        <v>0.19040448678080024</v>
      </c>
      <c r="H13" s="35">
        <f>IF(SUM(Dados!N$366:P$366)=0,0,SUM(Dados!N350:P350)/SUM(Dados!N$366:P$366)*100)</f>
        <v>0.9980375665825624</v>
      </c>
      <c r="I13" s="35">
        <f>IF(SUM(Dados!Q$366:T$366)=0,0,SUM(Dados!Q350:T350)/SUM(Dados!Q$366:T$366)*100)</f>
        <v>0.7439654332217926</v>
      </c>
      <c r="J13" s="35">
        <f>IF(SUM(Dados!P$366:T$366)=0,0,SUM(Dados!P350:T350)/SUM(Dados!P$366:T$366)*100)</f>
        <v>0.7995873097755997</v>
      </c>
      <c r="K13" s="35">
        <f>IF(Dados!U$366=0,0,Dados!U350/Dados!U$366*100)</f>
        <v>0.28054579395262014</v>
      </c>
    </row>
    <row r="14" spans="1:11" ht="12.75">
      <c r="A14" s="8" t="str">
        <f>Dados!A351</f>
        <v>VIII.Doenças do ouvido e da apófise mastóide</v>
      </c>
      <c r="B14" s="35">
        <f>IF(Dados!B$366=0,0,Dados!B351/Dados!B$366*100)</f>
        <v>0.11285407967498026</v>
      </c>
      <c r="C14" s="35">
        <f>IF(Dados!C$366=0,0,Dados!C351/Dados!C$366*100)</f>
        <v>0.0816400580551524</v>
      </c>
      <c r="D14" s="35">
        <f>IF(Dados!D$366=0,0,Dados!D351/Dados!D$366*100)</f>
        <v>0.10470595078820313</v>
      </c>
      <c r="E14" s="35">
        <f>IF(Dados!E$366=0,0,Dados!E351/Dados!E$366*100)</f>
        <v>0.054832076764907464</v>
      </c>
      <c r="F14" s="35">
        <f>IF(Dados!F$366=0,0,Dados!F351/Dados!F$366*100)</f>
        <v>0.019233543299514353</v>
      </c>
      <c r="G14" s="35">
        <f>IF(SUM(Dados!G$366:M$366)=0,0,SUM(Dados!G351:M351)/SUM(Dados!G$366:M$366)*100)</f>
        <v>0.024550721791220663</v>
      </c>
      <c r="H14" s="35">
        <f>IF(SUM(Dados!N$366:P$366)=0,0,SUM(Dados!N351:P351)/SUM(Dados!N$366:P$366)*100)</f>
        <v>0.02803476310625175</v>
      </c>
      <c r="I14" s="35">
        <f>IF(SUM(Dados!Q$366:T$366)=0,0,SUM(Dados!Q351:T351)/SUM(Dados!Q$366:T$366)*100)</f>
        <v>0.009746272050940514</v>
      </c>
      <c r="J14" s="35">
        <f>IF(SUM(Dados!P$366:T$366)=0,0,SUM(Dados!P351:T351)/SUM(Dados!P$366:T$366)*100)</f>
        <v>0.014068984922737825</v>
      </c>
      <c r="K14" s="35">
        <f>IF(Dados!U$366=0,0,Dados!U351/Dados!U$366*100)</f>
        <v>0.037174323507544516</v>
      </c>
    </row>
    <row r="15" spans="1:11" ht="12.75">
      <c r="A15" s="8" t="str">
        <f>Dados!A352</f>
        <v>IX.  Doenças do aparelho circulatório</v>
      </c>
      <c r="B15" s="35">
        <f>IF(Dados!B$366=0,0,Dados!B352/Dados!B$366*100)</f>
        <v>0.6884098860173795</v>
      </c>
      <c r="C15" s="35">
        <f>IF(Dados!C$366=0,0,Dados!C352/Dados!C$366*100)</f>
        <v>0.3265602322206096</v>
      </c>
      <c r="D15" s="35">
        <f>IF(Dados!D$366=0,0,Dados!D352/Dados!D$366*100)</f>
        <v>0.6515036937932639</v>
      </c>
      <c r="E15" s="35">
        <f>IF(Dados!E$366=0,0,Dados!E352/Dados!E$366*100)</f>
        <v>1.1788896504455106</v>
      </c>
      <c r="F15" s="35">
        <f>IF(Dados!F$366=0,0,Dados!F352/Dados!F$366*100)</f>
        <v>0.9111891138144925</v>
      </c>
      <c r="G15" s="35">
        <f>IF(SUM(Dados!G$366:M$366)=0,0,SUM(Dados!G352:M352)/SUM(Dados!G$366:M$366)*100)</f>
        <v>4.0525058103374905</v>
      </c>
      <c r="H15" s="35">
        <f>IF(SUM(Dados!N$366:P$366)=0,0,SUM(Dados!N352:P352)/SUM(Dados!N$366:P$366)*100)</f>
        <v>21.76619007569386</v>
      </c>
      <c r="I15" s="35">
        <f>IF(SUM(Dados!Q$366:T$366)=0,0,SUM(Dados!Q352:T352)/SUM(Dados!Q$366:T$366)*100)</f>
        <v>28.595562197459472</v>
      </c>
      <c r="J15" s="35">
        <f>IF(SUM(Dados!P$366:T$366)=0,0,SUM(Dados!P352:T352)/SUM(Dados!P$366:T$366)*100)</f>
        <v>27.495486200670623</v>
      </c>
      <c r="K15" s="35">
        <f>IF(Dados!U$366=0,0,Dados!U352/Dados!U$366*100)</f>
        <v>6.655808554908347</v>
      </c>
    </row>
    <row r="16" spans="1:11" ht="12.75">
      <c r="A16" s="8" t="str">
        <f>Dados!A353</f>
        <v>X.   Doenças do aparelho respiratório</v>
      </c>
      <c r="B16" s="35">
        <f>IF(Dados!B$366=0,0,Dados!B353/Dados!B$366*100)</f>
        <v>37.710190723394646</v>
      </c>
      <c r="C16" s="35">
        <f>IF(Dados!C$366=0,0,Dados!C353/Dados!C$366*100)</f>
        <v>41.80273343009192</v>
      </c>
      <c r="D16" s="35">
        <f>IF(Dados!D$366=0,0,Dados!D353/Dados!D$366*100)</f>
        <v>29.538712116805304</v>
      </c>
      <c r="E16" s="35">
        <f>IF(Dados!E$366=0,0,Dados!E353/Dados!E$366*100)</f>
        <v>19.198080877313227</v>
      </c>
      <c r="F16" s="35">
        <f>IF(Dados!F$366=0,0,Dados!F353/Dados!F$366*100)</f>
        <v>5.923931336250421</v>
      </c>
      <c r="G16" s="35">
        <f>IF(SUM(Dados!G$366:M$366)=0,0,SUM(Dados!G353:M353)/SUM(Dados!G$366:M$366)*100)</f>
        <v>6.478662694905453</v>
      </c>
      <c r="H16" s="35">
        <f>IF(SUM(Dados!N$366:P$366)=0,0,SUM(Dados!N353:P353)/SUM(Dados!N$366:P$366)*100)</f>
        <v>12.954864031398936</v>
      </c>
      <c r="I16" s="35">
        <f>IF(SUM(Dados!Q$366:T$366)=0,0,SUM(Dados!Q353:T353)/SUM(Dados!Q$366:T$366)*100)</f>
        <v>17.039732302394334</v>
      </c>
      <c r="J16" s="35">
        <f>IF(SUM(Dados!P$366:T$366)=0,0,SUM(Dados!P353:T353)/SUM(Dados!P$366:T$366)*100)</f>
        <v>16.104298074893897</v>
      </c>
      <c r="K16" s="35">
        <f>IF(Dados!U$366=0,0,Dados!U353/Dados!U$366*100)</f>
        <v>14.06526634466749</v>
      </c>
    </row>
    <row r="17" spans="1:11" ht="12.75">
      <c r="A17" s="8" t="str">
        <f>Dados!A354</f>
        <v>XI.  Doenças do aparelho digestivo</v>
      </c>
      <c r="B17" s="35">
        <f>IF(Dados!B$366=0,0,Dados!B354/Dados!B$366*100)</f>
        <v>2.996275815370726</v>
      </c>
      <c r="C17" s="35">
        <f>IF(Dados!C$366=0,0,Dados!C354/Dados!C$366*100)</f>
        <v>4.623246250604741</v>
      </c>
      <c r="D17" s="35">
        <f>IF(Dados!D$366=0,0,Dados!D354/Dados!D$366*100)</f>
        <v>7.690070385666918</v>
      </c>
      <c r="E17" s="35">
        <f>IF(Dados!E$366=0,0,Dados!E354/Dados!E$366*100)</f>
        <v>8.30020562028787</v>
      </c>
      <c r="F17" s="35">
        <f>IF(Dados!F$366=0,0,Dados!F354/Dados!F$366*100)</f>
        <v>4.267442419579747</v>
      </c>
      <c r="G17" s="35">
        <f>IF(SUM(Dados!G$366:M$366)=0,0,SUM(Dados!G354:M354)/SUM(Dados!G$366:M$366)*100)</f>
        <v>9.365282005957642</v>
      </c>
      <c r="H17" s="35">
        <f>IF(SUM(Dados!N$366:P$366)=0,0,SUM(Dados!N354:P354)/SUM(Dados!N$366:P$366)*100)</f>
        <v>14.451920381272778</v>
      </c>
      <c r="I17" s="35">
        <f>IF(SUM(Dados!Q$366:T$366)=0,0,SUM(Dados!Q354:T354)/SUM(Dados!Q$366:T$366)*100)</f>
        <v>9.798252168545531</v>
      </c>
      <c r="J17" s="35">
        <f>IF(SUM(Dados!P$366:T$366)=0,0,SUM(Dados!P354:T354)/SUM(Dados!P$366:T$366)*100)</f>
        <v>10.856566698712689</v>
      </c>
      <c r="K17" s="35">
        <f>IF(Dados!U$366=0,0,Dados!U354/Dados!U$366*100)</f>
        <v>8.479222495012221</v>
      </c>
    </row>
    <row r="18" spans="1:11" ht="12.75">
      <c r="A18" s="8" t="str">
        <f>Dados!A355</f>
        <v>XII. Doenças da pele e do tecido subcutâneo</v>
      </c>
      <c r="B18" s="35">
        <f>IF(Dados!B$366=0,0,Dados!B355/Dados!B$366*100)</f>
        <v>0.7956212617086107</v>
      </c>
      <c r="C18" s="35">
        <f>IF(Dados!C$366=0,0,Dados!C355/Dados!C$366*100)</f>
        <v>1.2669327527818095</v>
      </c>
      <c r="D18" s="35">
        <f>IF(Dados!D$366=0,0,Dados!D355/Dados!D$366*100)</f>
        <v>2.053400034901984</v>
      </c>
      <c r="E18" s="35">
        <f>IF(Dados!E$366=0,0,Dados!E355/Dados!E$366*100)</f>
        <v>2.2823851953392738</v>
      </c>
      <c r="F18" s="35">
        <f>IF(Dados!F$366=0,0,Dados!F355/Dados!F$366*100)</f>
        <v>0.932826850026446</v>
      </c>
      <c r="G18" s="35">
        <f>IF(SUM(Dados!G$366:M$366)=0,0,SUM(Dados!G355:M355)/SUM(Dados!G$366:M$366)*100)</f>
        <v>1.2684539592130677</v>
      </c>
      <c r="H18" s="35">
        <f>IF(SUM(Dados!N$366:P$366)=0,0,SUM(Dados!N355:P355)/SUM(Dados!N$366:P$366)*100)</f>
        <v>1.7858144098682367</v>
      </c>
      <c r="I18" s="35">
        <f>IF(SUM(Dados!Q$366:T$366)=0,0,SUM(Dados!Q355:T355)/SUM(Dados!Q$366:T$366)*100)</f>
        <v>1.357980572431045</v>
      </c>
      <c r="J18" s="35">
        <f>IF(SUM(Dados!P$366:T$366)=0,0,SUM(Dados!P355:T355)/SUM(Dados!P$366:T$366)*100)</f>
        <v>1.4678640936056464</v>
      </c>
      <c r="K18" s="35">
        <f>IF(Dados!U$366=0,0,Dados!U355/Dados!U$366*100)</f>
        <v>1.3409500580347353</v>
      </c>
    </row>
    <row r="19" spans="1:11" ht="12.75">
      <c r="A19" s="8" t="str">
        <f>Dados!A356</f>
        <v>XIII.Doenças sist osteomuscular e tec conjuntivo</v>
      </c>
      <c r="B19" s="35">
        <f>IF(Dados!B$366=0,0,Dados!B356/Dados!B$366*100)</f>
        <v>0.25392167926870557</v>
      </c>
      <c r="C19" s="35">
        <f>IF(Dados!C$366=0,0,Dados!C356/Dados!C$366*100)</f>
        <v>0.3779632317368166</v>
      </c>
      <c r="D19" s="35">
        <f>IF(Dados!D$366=0,0,Dados!D356/Dados!D$366*100)</f>
        <v>1.4077133383747311</v>
      </c>
      <c r="E19" s="35">
        <f>IF(Dados!E$366=0,0,Dados!E356/Dados!E$366*100)</f>
        <v>1.8026045236463333</v>
      </c>
      <c r="F19" s="35">
        <f>IF(Dados!F$366=0,0,Dados!F356/Dados!F$366*100)</f>
        <v>0.6827907871327595</v>
      </c>
      <c r="G19" s="35">
        <f>IF(SUM(Dados!G$366:M$366)=0,0,SUM(Dados!G356:M356)/SUM(Dados!G$366:M$366)*100)</f>
        <v>1.2657261012362653</v>
      </c>
      <c r="H19" s="35">
        <f>IF(SUM(Dados!N$366:P$366)=0,0,SUM(Dados!N356:P356)/SUM(Dados!N$366:P$366)*100)</f>
        <v>1.7241379310344827</v>
      </c>
      <c r="I19" s="35">
        <f>IF(SUM(Dados!Q$366:T$366)=0,0,SUM(Dados!Q356:T356)/SUM(Dados!Q$366:T$366)*100)</f>
        <v>1.2767616386732075</v>
      </c>
      <c r="J19" s="35">
        <f>IF(SUM(Dados!P$366:T$366)=0,0,SUM(Dados!P356:T356)/SUM(Dados!P$366:T$366)*100)</f>
        <v>1.3529673834032874</v>
      </c>
      <c r="K19" s="35">
        <f>IF(Dados!U$366=0,0,Dados!U356/Dados!U$366*100)</f>
        <v>1.146520322854988</v>
      </c>
    </row>
    <row r="20" spans="1:11" ht="12.75">
      <c r="A20" s="8" t="str">
        <f>Dados!A357</f>
        <v>XIV. Doenças do aparelho geniturinário</v>
      </c>
      <c r="B20" s="35">
        <f>IF(Dados!B$366=0,0,Dados!B357/Dados!B$366*100)</f>
        <v>1.4896738517097392</v>
      </c>
      <c r="C20" s="35">
        <f>IF(Dados!C$366=0,0,Dados!C357/Dados!C$366*100)</f>
        <v>2.9964925012094823</v>
      </c>
      <c r="D20" s="35">
        <f>IF(Dados!D$366=0,0,Dados!D357/Dados!D$366*100)</f>
        <v>7.33523355244023</v>
      </c>
      <c r="E20" s="35">
        <f>IF(Dados!E$366=0,0,Dados!E357/Dados!E$366*100)</f>
        <v>8.094585332419465</v>
      </c>
      <c r="F20" s="35">
        <f>IF(Dados!F$366=0,0,Dados!F357/Dados!F$366*100)</f>
        <v>4.493436553349041</v>
      </c>
      <c r="G20" s="35">
        <f>IF(SUM(Dados!G$366:M$366)=0,0,SUM(Dados!G357:M357)/SUM(Dados!G$366:M$366)*100)</f>
        <v>9.61351708184665</v>
      </c>
      <c r="H20" s="35">
        <f>IF(SUM(Dados!N$366:P$366)=0,0,SUM(Dados!N357:P357)/SUM(Dados!N$366:P$366)*100)</f>
        <v>8.85057471264368</v>
      </c>
      <c r="I20" s="35">
        <f>IF(SUM(Dados!Q$366:T$366)=0,0,SUM(Dados!Q357:T357)/SUM(Dados!Q$366:T$366)*100)</f>
        <v>6.86787303856275</v>
      </c>
      <c r="J20" s="35">
        <f>IF(SUM(Dados!P$366:T$366)=0,0,SUM(Dados!P357:T357)/SUM(Dados!P$366:T$366)*100)</f>
        <v>7.182216803057659</v>
      </c>
      <c r="K20" s="35">
        <f>IF(Dados!U$366=0,0,Dados!U357/Dados!U$366*100)</f>
        <v>7.610840995523034</v>
      </c>
    </row>
    <row r="21" spans="1:11" ht="12.75">
      <c r="A21" s="8" t="str">
        <f>Dados!A358</f>
        <v>XV.  Gravidez parto e puerpério</v>
      </c>
      <c r="B21" s="35">
        <f>IF(Dados!B$366=0,0,Dados!B358/Dados!B$366*100)</f>
        <v>0</v>
      </c>
      <c r="C21" s="35">
        <f>IF(Dados!C$366=0,0,Dados!C358/Dados!C$366*100)</f>
        <v>0.003023705853894533</v>
      </c>
      <c r="D21" s="35">
        <f>IF(Dados!D$366=0,0,Dados!D358/Dados!D$366*100)</f>
        <v>0</v>
      </c>
      <c r="E21" s="35">
        <f>IF(Dados!E$366=0,0,Dados!E358/Dados!E$366*100)</f>
        <v>13.995887594242632</v>
      </c>
      <c r="F21" s="35">
        <f>IF(Dados!F$366=0,0,Dados!F358/Dados!F$366*100)</f>
        <v>66.18262249362888</v>
      </c>
      <c r="G21" s="35">
        <f>IF(SUM(Dados!G$366:M$366)=0,0,SUM(Dados!G358:M358)/SUM(Dados!G$366:M$366)*100)</f>
        <v>40.528877104542424</v>
      </c>
      <c r="H21" s="35">
        <f>IF(SUM(Dados!N$366:P$366)=0,0,SUM(Dados!N358:P358)/SUM(Dados!N$366:P$366)*100)</f>
        <v>0.011213905242500702</v>
      </c>
      <c r="I21" s="35">
        <f>IF(SUM(Dados!Q$366:T$366)=0,0,SUM(Dados!Q358:T358)/SUM(Dados!Q$366:T$366)*100)</f>
        <v>0</v>
      </c>
      <c r="J21" s="35">
        <f>IF(SUM(Dados!P$366:T$366)=0,0,SUM(Dados!P358:T358)/SUM(Dados!P$366:T$366)*100)</f>
        <v>0.004689661640912608</v>
      </c>
      <c r="K21" s="35">
        <f>IF(Dados!U$366=0,0,Dados!U358/Dados!U$366*100)</f>
        <v>27.776975454248838</v>
      </c>
    </row>
    <row r="22" spans="1:11" ht="12.75">
      <c r="A22" s="8" t="str">
        <f>Dados!A359</f>
        <v>XVI. Algumas afec originadas no período perinatal</v>
      </c>
      <c r="B22" s="35">
        <f>IF(Dados!B$366=0,0,Dados!B359/Dados!B$366*100)</f>
        <v>20.16702403791897</v>
      </c>
      <c r="C22" s="35">
        <f>IF(Dados!C$366=0,0,Dados!C359/Dados!C$366*100)</f>
        <v>1.1338896952104498</v>
      </c>
      <c r="D22" s="35">
        <f>IF(Dados!D$366=0,0,Dados!D359/Dados!D$366*100)</f>
        <v>0.7736606363795009</v>
      </c>
      <c r="E22" s="35">
        <f>IF(Dados!E$366=0,0,Dados!E359/Dados!E$366*100)</f>
        <v>0.34955448937628514</v>
      </c>
      <c r="F22" s="35">
        <f>IF(Dados!F$366=0,0,Dados!F359/Dados!F$366*100)</f>
        <v>0.15146415348367553</v>
      </c>
      <c r="G22" s="35">
        <f>IF(SUM(Dados!G$366:M$366)=0,0,SUM(Dados!G359:M359)/SUM(Dados!G$366:M$366)*100)</f>
        <v>0.1282093249097079</v>
      </c>
      <c r="H22" s="35">
        <f>IF(SUM(Dados!N$366:P$366)=0,0,SUM(Dados!N359:P359)/SUM(Dados!N$366:P$366)*100)</f>
        <v>0.08130081300813008</v>
      </c>
      <c r="I22" s="35">
        <f>IF(SUM(Dados!Q$366:T$366)=0,0,SUM(Dados!Q359:T359)/SUM(Dados!Q$366:T$366)*100)</f>
        <v>0.03898508820376206</v>
      </c>
      <c r="J22" s="35">
        <f>IF(SUM(Dados!P$366:T$366)=0,0,SUM(Dados!P359:T359)/SUM(Dados!P$366:T$366)*100)</f>
        <v>0.04924144722958238</v>
      </c>
      <c r="K22" s="35">
        <f>IF(Dados!U$366=0,0,Dados!U359/Dados!U$366*100)</f>
        <v>1.195996940472943</v>
      </c>
    </row>
    <row r="23" spans="1:11" ht="12.75">
      <c r="A23" s="8" t="str">
        <f>Dados!A360</f>
        <v>XVII.Malf cong deformid e anomalias cromossômicas</v>
      </c>
      <c r="B23" s="35">
        <f>IF(Dados!B$366=0,0,Dados!B360/Dados!B$366*100)</f>
        <v>1.749238234962194</v>
      </c>
      <c r="C23" s="35">
        <f>IF(Dados!C$366=0,0,Dados!C360/Dados!C$366*100)</f>
        <v>1.4483551040154814</v>
      </c>
      <c r="D23" s="35">
        <f>IF(Dados!D$366=0,0,Dados!D360/Dados!D$366*100)</f>
        <v>1.4775173055668662</v>
      </c>
      <c r="E23" s="35">
        <f>IF(Dados!E$366=0,0,Dados!E360/Dados!E$366*100)</f>
        <v>1.089787525702536</v>
      </c>
      <c r="F23" s="35">
        <f>IF(Dados!F$366=0,0,Dados!F360/Dados!F$366*100)</f>
        <v>0.2091647833822186</v>
      </c>
      <c r="G23" s="35">
        <f>IF(SUM(Dados!G$366:M$366)=0,0,SUM(Dados!G360:M360)/SUM(Dados!G$366:M$366)*100)</f>
        <v>0.20404377666481174</v>
      </c>
      <c r="H23" s="35">
        <f>IF(SUM(Dados!N$366:P$366)=0,0,SUM(Dados!N360:P360)/SUM(Dados!N$366:P$366)*100)</f>
        <v>0.18502943650126155</v>
      </c>
      <c r="I23" s="35">
        <f>IF(SUM(Dados!Q$366:T$366)=0,0,SUM(Dados!Q360:T360)/SUM(Dados!Q$366:T$366)*100)</f>
        <v>0.13969656606348074</v>
      </c>
      <c r="J23" s="35">
        <f>IF(SUM(Dados!P$366:T$366)=0,0,SUM(Dados!P360:T360)/SUM(Dados!P$366:T$366)*100)</f>
        <v>0.14537951086829085</v>
      </c>
      <c r="K23" s="35">
        <f>IF(Dados!U$366=0,0,Dados!U360/Dados!U$366*100)</f>
        <v>0.47390576442711424</v>
      </c>
    </row>
    <row r="24" spans="1:11" ht="12.75">
      <c r="A24" s="8" t="str">
        <f>Dados!A361</f>
        <v>XVIII.Sint sinais e achad anorm ex clín e laborat</v>
      </c>
      <c r="B24" s="35">
        <f>IF(Dados!B$366=0,0,Dados!B361/Dados!B$366*100)</f>
        <v>0.2764924952037016</v>
      </c>
      <c r="C24" s="35">
        <f>IF(Dados!C$366=0,0,Dados!C361/Dados!C$366*100)</f>
        <v>0.634978229317852</v>
      </c>
      <c r="D24" s="35">
        <f>IF(Dados!D$366=0,0,Dados!D361/Dados!D$366*100)</f>
        <v>0.9714385434238846</v>
      </c>
      <c r="E24" s="35">
        <f>IF(Dados!E$366=0,0,Dados!E361/Dados!E$366*100)</f>
        <v>1.4804660726525019</v>
      </c>
      <c r="F24" s="35">
        <f>IF(Dados!F$366=0,0,Dados!F361/Dados!F$366*100)</f>
        <v>0.8486800980910708</v>
      </c>
      <c r="G24" s="35">
        <f>IF(SUM(Dados!G$366:M$366)=0,0,SUM(Dados!G361:M361)/SUM(Dados!G$366:M$366)*100)</f>
        <v>0.9269261405174201</v>
      </c>
      <c r="H24" s="35">
        <f>IF(SUM(Dados!N$366:P$366)=0,0,SUM(Dados!N361:P361)/SUM(Dados!N$366:P$366)*100)</f>
        <v>1.3064199607513316</v>
      </c>
      <c r="I24" s="35">
        <f>IF(SUM(Dados!Q$366:T$366)=0,0,SUM(Dados!Q361:T361)/SUM(Dados!Q$366:T$366)*100)</f>
        <v>1.0785874403040838</v>
      </c>
      <c r="J24" s="35">
        <f>IF(SUM(Dados!P$366:T$366)=0,0,SUM(Dados!P361:T361)/SUM(Dados!P$366:T$366)*100)</f>
        <v>1.2052430417145403</v>
      </c>
      <c r="K24" s="35">
        <f>IF(Dados!U$366=0,0,Dados!U361/Dados!U$366*100)</f>
        <v>0.9339045876859384</v>
      </c>
    </row>
    <row r="25" spans="1:11" ht="12.75">
      <c r="A25" s="8" t="str">
        <f>Dados!A362</f>
        <v>XIX. Lesões enven e alg out conseq causas externas</v>
      </c>
      <c r="B25" s="35">
        <f>IF(Dados!B$366=0,0,Dados!B362/Dados!B$366*100)</f>
        <v>0.9366888613023362</v>
      </c>
      <c r="C25" s="35">
        <f>IF(Dados!C$366=0,0,Dados!C362/Dados!C$366*100)</f>
        <v>2.609458151910982</v>
      </c>
      <c r="D25" s="35">
        <f>IF(Dados!D$366=0,0,Dados!D362/Dados!D$366*100)</f>
        <v>11.063928799953464</v>
      </c>
      <c r="E25" s="35">
        <f>IF(Dados!E$366=0,0,Dados!E362/Dados!E$366*100)</f>
        <v>11.192597669636738</v>
      </c>
      <c r="F25" s="35">
        <f>IF(Dados!F$366=0,0,Dados!F362/Dados!F$366*100)</f>
        <v>4.341972399865365</v>
      </c>
      <c r="G25" s="35">
        <f>IF(SUM(Dados!G$366:M$366)=0,0,SUM(Dados!G362:M362)/SUM(Dados!G$366:M$366)*100)</f>
        <v>5.556646698746277</v>
      </c>
      <c r="H25" s="35">
        <f>IF(SUM(Dados!N$366:P$366)=0,0,SUM(Dados!N362:P362)/SUM(Dados!N$366:P$366)*100)</f>
        <v>5.0126156433978135</v>
      </c>
      <c r="I25" s="35">
        <f>IF(SUM(Dados!Q$366:T$366)=0,0,SUM(Dados!Q362:T362)/SUM(Dados!Q$366:T$366)*100)</f>
        <v>4.778922062311166</v>
      </c>
      <c r="J25" s="35">
        <f>IF(SUM(Dados!P$366:T$366)=0,0,SUM(Dados!P362:T362)/SUM(Dados!P$366:T$366)*100)</f>
        <v>4.7459375806035595</v>
      </c>
      <c r="K25" s="35">
        <f>IF(Dados!U$366=0,0,Dados!U362/Dados!U$366*100)</f>
        <v>5.299079467471129</v>
      </c>
    </row>
    <row r="26" spans="1:11" ht="12.75">
      <c r="A26" s="8" t="str">
        <f>Dados!A363</f>
        <v>XX.  Causas externas de morbidade e mortalidade</v>
      </c>
      <c r="B26" s="35">
        <f>IF(Dados!B$366=0,0,Dados!B363/Dados!B$366*100)</f>
        <v>0.005642703983749013</v>
      </c>
      <c r="C26" s="35">
        <f>IF(Dados!C$366=0,0,Dados!C363/Dados!C$366*100)</f>
        <v>0.006047411707789066</v>
      </c>
      <c r="D26" s="35">
        <f>IF(Dados!D$366=0,0,Dados!D363/Dados!D$366*100)</f>
        <v>0.05235297539410157</v>
      </c>
      <c r="E26" s="35">
        <f>IF(Dados!E$366=0,0,Dados!E363/Dados!E$366*100)</f>
        <v>0.034270047978067174</v>
      </c>
      <c r="F26" s="35">
        <f>IF(Dados!F$366=0,0,Dados!F363/Dados!F$366*100)</f>
        <v>0.02404192912439294</v>
      </c>
      <c r="G26" s="35">
        <f>IF(SUM(Dados!G$366:M$366)=0,0,SUM(Dados!G363:M363)/SUM(Dados!G$366:M$366)*100)</f>
        <v>0.017458291051534694</v>
      </c>
      <c r="H26" s="35">
        <f>IF(SUM(Dados!N$366:P$366)=0,0,SUM(Dados!N363:P363)/SUM(Dados!N$366:P$366)*100)</f>
        <v>0.02803476310625175</v>
      </c>
      <c r="I26" s="35">
        <f>IF(SUM(Dados!Q$366:T$366)=0,0,SUM(Dados!Q363:T363)/SUM(Dados!Q$366:T$366)*100)</f>
        <v>0.012995029401254021</v>
      </c>
      <c r="J26" s="35">
        <f>IF(SUM(Dados!P$366:T$366)=0,0,SUM(Dados!P363:T363)/SUM(Dados!P$366:T$366)*100)</f>
        <v>0.02110347738410674</v>
      </c>
      <c r="K26" s="35">
        <f>IF(Dados!U$366=0,0,Dados!U363/Dados!U$366*100)</f>
        <v>0.019523205870868702</v>
      </c>
    </row>
    <row r="27" spans="1:11" ht="12.75">
      <c r="A27" s="8" t="str">
        <f>Dados!A364</f>
        <v>XXI. Contatos com serviços de saúde</v>
      </c>
      <c r="B27" s="35">
        <f>IF(Dados!B$366=0,0,Dados!B364/Dados!B$366*100)</f>
        <v>0.3103487191061957</v>
      </c>
      <c r="C27" s="35">
        <f>IF(Dados!C$366=0,0,Dados!C364/Dados!C$366*100)</f>
        <v>0.3053942912433479</v>
      </c>
      <c r="D27" s="35">
        <f>IF(Dados!D$366=0,0,Dados!D364/Dados!D$366*100)</f>
        <v>0.6573206910592753</v>
      </c>
      <c r="E27" s="35">
        <f>IF(Dados!E$366=0,0,Dados!E364/Dados!E$366*100)</f>
        <v>0.8773132282385194</v>
      </c>
      <c r="F27" s="35">
        <f>IF(Dados!F$366=0,0,Dados!F364/Dados!F$366*100)</f>
        <v>0.1682935038707506</v>
      </c>
      <c r="G27" s="35">
        <f>IF(SUM(Dados!G$366:M$366)=0,0,SUM(Dados!G364:M364)/SUM(Dados!G$366:M$366)*100)</f>
        <v>0.6726897770794461</v>
      </c>
      <c r="H27" s="35">
        <f>IF(SUM(Dados!N$366:P$366)=0,0,SUM(Dados!N364:P364)/SUM(Dados!N$366:P$366)*100)</f>
        <v>0.41771797028315116</v>
      </c>
      <c r="I27" s="35">
        <f>IF(SUM(Dados!Q$366:T$366)=0,0,SUM(Dados!Q364:T364)/SUM(Dados!Q$366:T$366)*100)</f>
        <v>0.27289561742633445</v>
      </c>
      <c r="J27" s="35">
        <f>IF(SUM(Dados!P$366:T$366)=0,0,SUM(Dados!P364:T364)/SUM(Dados!P$366:T$366)*100)</f>
        <v>0.30482800665931953</v>
      </c>
      <c r="K27" s="35">
        <f>IF(Dados!U$366=0,0,Dados!U364/Dados!U$366*100)</f>
        <v>0.5169637938135507</v>
      </c>
    </row>
    <row r="28" spans="1:11" ht="12.75">
      <c r="A28" s="8" t="str">
        <f>Dados!A365</f>
        <v>CID 10ª Revisão não disponível ou não preenchido</v>
      </c>
      <c r="B28" s="35">
        <f>IF(Dados!B$366=0,0,Dados!B365/Dados!B$366*100)</f>
        <v>0</v>
      </c>
      <c r="C28" s="35">
        <f>IF(Dados!C$366=0,0,Dados!C365/Dados!C$366*100)</f>
        <v>0</v>
      </c>
      <c r="D28" s="35">
        <f>IF(Dados!D$366=0,0,Dados!D365/Dados!D$366*100)</f>
        <v>0</v>
      </c>
      <c r="E28" s="35">
        <f>IF(Dados!E$366=0,0,Dados!E365/Dados!E$366*100)</f>
        <v>0</v>
      </c>
      <c r="F28" s="35">
        <f>IF(Dados!F$366=0,0,Dados!F365/Dados!F$366*100)</f>
        <v>0</v>
      </c>
      <c r="G28" s="35">
        <f>IF(SUM(Dados!G$366:M$366)=0,0,SUM(Dados!G365:M365)/SUM(Dados!G$366:M$366)*100)</f>
        <v>0</v>
      </c>
      <c r="H28" s="35">
        <f>IF(SUM(Dados!N$366:P$366)=0,0,SUM(Dados!N365:P365)/SUM(Dados!N$366:P$366)*100)</f>
        <v>0</v>
      </c>
      <c r="I28" s="35">
        <f>IF(SUM(Dados!Q$366:T$366)=0,0,SUM(Dados!Q365:T365)/SUM(Dados!Q$366:T$366)*100)</f>
        <v>0</v>
      </c>
      <c r="J28" s="35">
        <f>IF(SUM(Dados!P$366:T$366)=0,0,SUM(Dados!P365:T365)/SUM(Dados!P$366:T$366)*100)</f>
        <v>0</v>
      </c>
      <c r="K28" s="35">
        <f>IF(Dados!U$366=0,0,Dados!U365/Dados!U$366*100)</f>
        <v>0</v>
      </c>
    </row>
    <row r="29" spans="1:11" ht="12.75">
      <c r="A29" s="12" t="str">
        <f>Dados!A366</f>
        <v>Total</v>
      </c>
      <c r="B29" s="36">
        <f>IF(Dados!B$366=0,0,Dados!B366/Dados!B$366*100)</f>
        <v>100</v>
      </c>
      <c r="C29" s="36">
        <f>IF(Dados!C$366=0,0,Dados!C366/Dados!C$366*100)</f>
        <v>100</v>
      </c>
      <c r="D29" s="36">
        <f>IF(Dados!D$366=0,0,Dados!D366/Dados!D$366*100)</f>
        <v>100</v>
      </c>
      <c r="E29" s="36">
        <f>IF(Dados!E$366=0,0,Dados!E366/Dados!E$366*100)</f>
        <v>100</v>
      </c>
      <c r="F29" s="36">
        <f>IF(Dados!F$366=0,0,Dados!F366/Dados!F$366*100)</f>
        <v>100</v>
      </c>
      <c r="G29" s="36">
        <f>IF(SUM(Dados!G$366:M$366)=0,0,SUM(Dados!G366:M366)/SUM(Dados!G$366:M$366)*100)</f>
        <v>100</v>
      </c>
      <c r="H29" s="36">
        <f>IF(SUM(Dados!N$366:P$366)=0,0,SUM(Dados!N366:P366)/SUM(Dados!N$366:P$366)*100)</f>
        <v>100</v>
      </c>
      <c r="I29" s="36">
        <f>IF(SUM(Dados!Q$366:T$366)=0,0,SUM(Dados!Q366:T366)/SUM(Dados!Q$366:T$366)*100)</f>
        <v>100</v>
      </c>
      <c r="J29" s="36">
        <f>IF(SUM(Dados!P$366:T$366)=0,0,SUM(Dados!P366:T366)/SUM(Dados!P$366:T$366)*100)</f>
        <v>100</v>
      </c>
      <c r="K29" s="36">
        <f>IF(Dados!U$366=0,0,Dados!U366/Dados!U$366*100)</f>
        <v>100</v>
      </c>
    </row>
    <row r="30" ht="12.75">
      <c r="A30" t="s">
        <v>189</v>
      </c>
    </row>
  </sheetData>
  <sheetProtection selectLockedCells="1" selectUnlockedCells="1"/>
  <mergeCells count="4">
    <mergeCell ref="A1:P1"/>
    <mergeCell ref="A3:K3"/>
    <mergeCell ref="A4:K4"/>
    <mergeCell ref="A5:K5"/>
  </mergeCells>
  <conditionalFormatting sqref="B7:K28">
    <cfRule type="cellIs" priority="1" dxfId="0" operator="greaterThan" stopIfTrue="1">
      <formula>15</formula>
    </cfRule>
  </conditionalFormatting>
  <printOptions horizontalCentered="1"/>
  <pageMargins left="0.7875" right="0.7875" top="0.9840277777777777" bottom="0.9840277777777777" header="0.5118055555555555" footer="0.5118055555555555"/>
  <pageSetup fitToHeight="1" fitToWidth="1" horizontalDpi="300" verticalDpi="300" orientation="landscape" paperSize="9"/>
  <headerFooter alignWithMargins="0">
    <oddFooter>&amp;RMS/SE/Datasus
Gerado em &amp;D - &amp;T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Plan9">
    <pageSetUpPr fitToPage="1"/>
  </sheetPr>
  <dimension ref="A1:K16"/>
  <sheetViews>
    <sheetView showGridLines="0" showRowColHeaders="0" zoomScale="91" zoomScaleNormal="91" workbookViewId="0" topLeftCell="A1">
      <selection activeCell="A1" sqref="A1"/>
    </sheetView>
  </sheetViews>
  <sheetFormatPr defaultColWidth="9.140625" defaultRowHeight="12.75"/>
  <cols>
    <col min="1" max="1" width="26.00390625" style="0" customWidth="1"/>
    <col min="2" max="11" width="11.00390625" style="0" customWidth="1"/>
  </cols>
  <sheetData>
    <row r="1" spans="1:11" ht="12.75">
      <c r="A1" s="4" t="str">
        <f>Dados!C2</f>
        <v>Unidade da Federação: Maranhão - MA</v>
      </c>
      <c r="B1" s="4"/>
      <c r="C1" s="4"/>
      <c r="D1" s="4"/>
      <c r="E1" s="4"/>
      <c r="F1" s="4"/>
      <c r="G1" s="4"/>
      <c r="H1" s="4"/>
      <c r="I1" s="4"/>
      <c r="J1" s="4"/>
      <c r="K1" s="4"/>
    </row>
    <row r="3" spans="1:10" ht="12.75">
      <c r="A3" s="6" t="s">
        <v>196</v>
      </c>
      <c r="B3" s="6"/>
      <c r="C3" s="6"/>
      <c r="D3" s="6"/>
      <c r="E3" s="6"/>
      <c r="F3" s="6"/>
      <c r="G3" s="6"/>
      <c r="H3" s="6"/>
      <c r="I3" s="6"/>
      <c r="J3" s="6"/>
    </row>
    <row r="4" spans="1:11" ht="12.75">
      <c r="A4" s="101" t="s">
        <v>197</v>
      </c>
      <c r="B4" s="88">
        <f>Dados!G370</f>
        <v>1999</v>
      </c>
      <c r="C4" s="88">
        <f>Dados!H370</f>
        <v>2000</v>
      </c>
      <c r="D4" s="88">
        <f>Dados!I370</f>
        <v>2001</v>
      </c>
      <c r="E4" s="88">
        <f>Dados!J370</f>
        <v>2002</v>
      </c>
      <c r="F4" s="88">
        <f>Dados!K370</f>
        <v>2003</v>
      </c>
      <c r="G4" s="88">
        <f>Dados!L370</f>
        <v>2004</v>
      </c>
      <c r="H4" s="88">
        <f>Dados!M370</f>
        <v>2005</v>
      </c>
      <c r="I4" s="88">
        <f>Dados!N370</f>
        <v>2006</v>
      </c>
      <c r="J4" s="88">
        <f>Dados!O370</f>
        <v>2007</v>
      </c>
      <c r="K4" s="88">
        <f>Dados!Q369</f>
        <v>2008</v>
      </c>
    </row>
    <row r="5" spans="1:11" ht="12.75">
      <c r="A5" s="8" t="s">
        <v>198</v>
      </c>
      <c r="B5" s="47">
        <f>Dados!G385</f>
        <v>96587</v>
      </c>
      <c r="C5" s="47">
        <f>Dados!H385</f>
        <v>100811</v>
      </c>
      <c r="D5" s="47">
        <f>Dados!I385</f>
        <v>108527</v>
      </c>
      <c r="E5" s="47">
        <f>Dados!J385</f>
        <v>117917</v>
      </c>
      <c r="F5" s="47">
        <f>Dados!K385</f>
        <v>127920</v>
      </c>
      <c r="G5" s="47">
        <f>Dados!L385</f>
        <v>126518</v>
      </c>
      <c r="H5" s="47">
        <f>Dados!M385</f>
        <v>130266</v>
      </c>
      <c r="I5" s="47">
        <f>Dados!N385</f>
        <v>127724</v>
      </c>
      <c r="J5" s="47">
        <f>Dados!O385</f>
        <v>127307</v>
      </c>
      <c r="K5" s="47">
        <f>Dados!R385</f>
        <v>125545</v>
      </c>
    </row>
    <row r="6" spans="1:11" ht="12.75">
      <c r="A6" s="8" t="s">
        <v>199</v>
      </c>
      <c r="B6" s="50">
        <f>IF(POP1999=0,0,B5/POP1999*1000)</f>
        <v>17.82589325097622</v>
      </c>
      <c r="C6" s="50">
        <f>IF(POP2000=0,0,C5/POP2000*1000)</f>
        <v>17.837998044758226</v>
      </c>
      <c r="D6" s="50">
        <f>IF(POP2001=0,0,D5/POP2001*1000)</f>
        <v>18.938711776005718</v>
      </c>
      <c r="E6" s="50">
        <f>IF(POP2002=0,0,E5/POP2002*1000)</f>
        <v>20.31901597768022</v>
      </c>
      <c r="F6" s="50">
        <f>IF(POP2003=0,0,F5/POP2003*1000)</f>
        <v>21.77863630188132</v>
      </c>
      <c r="G6" s="50">
        <f>IF(POP2004=0,0,G5/POP2004*1000)</f>
        <v>21.285684410681572</v>
      </c>
      <c r="H6" s="50">
        <f>IF(POP2005=0,0,H5/POP2005*1000)</f>
        <v>21.343402577409282</v>
      </c>
      <c r="I6" s="50">
        <f>IF(POP2006=0,0,I5/POP2006*1000)</f>
        <v>20.652132259408656</v>
      </c>
      <c r="J6" s="50">
        <f>IF(POP2007=0,0,J5/POP2007*1000)</f>
        <v>20.320020328479888</v>
      </c>
      <c r="K6" s="50">
        <f>IF(POP2008=0,0,K5/POP2008*1000)</f>
        <v>19.910272539746405</v>
      </c>
    </row>
    <row r="7" spans="1:11" ht="12.75">
      <c r="A7" s="8" t="s">
        <v>200</v>
      </c>
      <c r="B7" s="50">
        <f>IF(SUM(Dados!G425:G431)=0,0,SUM(Dados!G425:G429)/SUM(Dados!G425:G431)*100)</f>
        <v>12.150142443946677</v>
      </c>
      <c r="C7" s="50">
        <f>IF(SUM(Dados!H425:H431)=0,0,SUM(Dados!H425:H429)/SUM(Dados!H425:H431)*100)</f>
        <v>8.639484891089513</v>
      </c>
      <c r="D7" s="50">
        <f>IF(SUM(Dados!I425:I431)=0,0,SUM(Dados!I425:I429)/SUM(Dados!I425:I431)*100)</f>
        <v>7.135764877209241</v>
      </c>
      <c r="E7" s="50">
        <f>IF(SUM(Dados!J425:J431)=0,0,SUM(Dados!J425:J429)/SUM(Dados!J425:J431)*100)</f>
        <v>6.426256636557953</v>
      </c>
      <c r="F7" s="50">
        <f>IF(SUM(Dados!K425:K431)=0,0,SUM(Dados!K425:K429)/SUM(Dados!K425:K431)*100)</f>
        <v>5.873488034464529</v>
      </c>
      <c r="G7" s="50">
        <f>IF(SUM(Dados!L425:L431)=0,0,SUM(Dados!L425:L429)/SUM(Dados!L425:L431)*100)</f>
        <v>5.668700889473894</v>
      </c>
      <c r="H7" s="50">
        <f>IF(SUM(Dados!M425:M431)=0,0,SUM(Dados!M425:M429)/SUM(Dados!M425:M431)*100)</f>
        <v>5.895609076124835</v>
      </c>
      <c r="I7" s="50">
        <f>IF(SUM(Dados!N425:N431)=0,0,SUM(Dados!N425:N429)/SUM(Dados!N425:N431)*100)</f>
        <v>4.265395362053451</v>
      </c>
      <c r="J7" s="50">
        <f>IF(SUM(Dados!O425:O431)=0,0,SUM(Dados!O425:O429)/SUM(Dados!O425:O431)*100)</f>
        <v>3.8944097905746746</v>
      </c>
      <c r="K7" s="50">
        <f>IF(SUM(Dados!R425:R431)=0,0,SUM(Dados!R425:R429)/SUM(Dados!R425:R431)*100)</f>
        <v>3.887981292843872</v>
      </c>
    </row>
    <row r="8" spans="1:11" ht="12.75">
      <c r="A8" s="8" t="s">
        <v>201</v>
      </c>
      <c r="B8" s="50">
        <f>IF(SUM(Dados!G416:G418)=0,0,Dados!G417/SUM(Dados!G416:G418)*100)</f>
        <v>22.669954135628988</v>
      </c>
      <c r="C8" s="50">
        <f>IF(SUM(Dados!H416:H418)=0,0,Dados!H417/SUM(Dados!H416:H418)*100)</f>
        <v>23.989323416506718</v>
      </c>
      <c r="D8" s="50">
        <f>IF(SUM(Dados!I416:I418)=0,0,Dados!I417/SUM(Dados!I416:I418)*100)</f>
        <v>23.424623092180617</v>
      </c>
      <c r="E8" s="50">
        <f>IF(SUM(Dados!J416:J418)=0,0,Dados!J417/SUM(Dados!J416:J418)*100)</f>
        <v>22.46676539175135</v>
      </c>
      <c r="F8" s="50">
        <f>IF(SUM(Dados!K416:K418)=0,0,Dados!K417/SUM(Dados!K416:K418)*100)</f>
        <v>23.180054098553452</v>
      </c>
      <c r="G8" s="50">
        <f>IF(SUM(Dados!L416:L418)=0,0,Dados!L417/SUM(Dados!L416:L418)*100)</f>
        <v>24.396294153543774</v>
      </c>
      <c r="H8" s="50">
        <f>IF(SUM(Dados!M416:M418)=0,0,Dados!M417/SUM(Dados!M416:M418)*100)</f>
        <v>25.924615384615386</v>
      </c>
      <c r="I8" s="50">
        <f>IF(SUM(Dados!N416:N418)=0,0,Dados!N417/SUM(Dados!N416:N418)*100)</f>
        <v>28.119604457698948</v>
      </c>
      <c r="J8" s="50">
        <f>IF(SUM(Dados!O416:O418)=0,0,Dados!O417/SUM(Dados!O416:O418)*100)</f>
        <v>29.25709877272119</v>
      </c>
      <c r="K8" s="50">
        <f>IF(SUM(Dados!R416:R418)=0,0,Dados!R417/SUM(Dados!R416:R418)*100)</f>
        <v>30.904288005873763</v>
      </c>
    </row>
    <row r="9" spans="1:11" ht="12.75">
      <c r="A9" s="8" t="s">
        <v>202</v>
      </c>
      <c r="B9" s="50">
        <f>IF(SUM(Dados!G371:G381)=0,0,SUM(Dados!G371:G373)/SUM(Dados!G371:G381)*100)</f>
        <v>32.38962581666996</v>
      </c>
      <c r="C9" s="50">
        <f>IF(SUM(Dados!H371:H381)=0,0,SUM(Dados!H371:H373)/SUM(Dados!H371:H381)*100)</f>
        <v>32.274024160747885</v>
      </c>
      <c r="D9" s="50">
        <f>IF(SUM(Dados!I371:I381)=0,0,SUM(Dados!I371:I373)/SUM(Dados!I371:I381)*100)</f>
        <v>32.364187085736724</v>
      </c>
      <c r="E9" s="50">
        <f>IF(SUM(Dados!J371:J381)=0,0,SUM(Dados!J371:J373)/SUM(Dados!J371:J381)*100)</f>
        <v>31.565034237522276</v>
      </c>
      <c r="F9" s="50">
        <f>IF(SUM(Dados!K371:K381)=0,0,SUM(Dados!K371:K373)/SUM(Dados!K371:K381)*100)</f>
        <v>31.17338140774416</v>
      </c>
      <c r="G9" s="50">
        <f>IF(SUM(Dados!L371:L381)=0,0,SUM(Dados!L371:L373)/SUM(Dados!L371:L381)*100)</f>
        <v>30.714750766201387</v>
      </c>
      <c r="H9" s="50">
        <f>IF(SUM(Dados!M371:M381)=0,0,SUM(Dados!M371:M373)/SUM(Dados!M371:M381)*100)</f>
        <v>30.307489618084183</v>
      </c>
      <c r="I9" s="50">
        <f>IF(SUM(Dados!N371:N381)=0,0,SUM(Dados!N371:N373)/SUM(Dados!N371:N381)*100)</f>
        <v>29.453261405720284</v>
      </c>
      <c r="J9" s="50">
        <f>IF(SUM(Dados!O371:O381)=0,0,SUM(Dados!O371:O373)/SUM(Dados!O371:O381)*100)</f>
        <v>28.94949764730835</v>
      </c>
      <c r="K9" s="50">
        <f>IF(SUM(Dados!R371:R381)=0,0,SUM(Dados!R371:R373)/SUM(Dados!R371:R381)*100)</f>
        <v>28.05174322742009</v>
      </c>
    </row>
    <row r="10" spans="1:11" ht="12.75">
      <c r="A10" s="8" t="s">
        <v>203</v>
      </c>
      <c r="B10" s="50">
        <f>IF(SUM(Dados!G371:G381)=0,0,SUM(Dados!G371:G372)/SUM(Dados!G371:G381)*100)</f>
        <v>1.3462680657295585</v>
      </c>
      <c r="C10" s="50">
        <f>IF(SUM(Dados!H371:H381)=0,0,SUM(Dados!H371:H372)/SUM(Dados!H371:H381)*100)</f>
        <v>1.4579412776462495</v>
      </c>
      <c r="D10" s="50">
        <f>IF(SUM(Dados!I371:I381)=0,0,SUM(Dados!I371:I372)/SUM(Dados!I371:I381)*100)</f>
        <v>1.3555582562846484</v>
      </c>
      <c r="E10" s="50">
        <f>IF(SUM(Dados!J371:J381)=0,0,SUM(Dados!J371:J372)/SUM(Dados!J371:J381)*100)</f>
        <v>1.4760934262251746</v>
      </c>
      <c r="F10" s="50">
        <f>IF(SUM(Dados!K371:K381)=0,0,SUM(Dados!K371:K372)/SUM(Dados!K371:K381)*100)</f>
        <v>1.3991221194544599</v>
      </c>
      <c r="G10" s="50">
        <f>IF(SUM(Dados!L371:L381)=0,0,SUM(Dados!L371:L372)/SUM(Dados!L371:L381)*100)</f>
        <v>1.4291839359725598</v>
      </c>
      <c r="H10" s="50">
        <f>IF(SUM(Dados!M371:M381)=0,0,SUM(Dados!M371:M372)/SUM(Dados!M371:M381)*100)</f>
        <v>1.5170309646899294</v>
      </c>
      <c r="I10" s="50">
        <f>IF(SUM(Dados!N371:N381)=0,0,SUM(Dados!N371:N372)/SUM(Dados!N371:N381)*100)</f>
        <v>1.5643472882298135</v>
      </c>
      <c r="J10" s="50">
        <f>IF(SUM(Dados!O371:O381)=0,0,SUM(Dados!O371:O372)/SUM(Dados!O371:O381)*100)</f>
        <v>1.6072143973731552</v>
      </c>
      <c r="K10" s="50">
        <f>IF(SUM(Dados!R371:R381)=0,0,SUM(Dados!R371:R372)/SUM(Dados!R371:R381)*100)</f>
        <v>1.5158152983439936</v>
      </c>
    </row>
    <row r="11" spans="1:11" ht="12.75">
      <c r="A11" s="8" t="s">
        <v>204</v>
      </c>
      <c r="B11" s="50"/>
      <c r="C11" s="50"/>
      <c r="D11" s="50"/>
      <c r="E11" s="50"/>
      <c r="F11" s="50"/>
      <c r="G11" s="50"/>
      <c r="H11" s="50"/>
      <c r="I11" s="50"/>
      <c r="J11" s="50"/>
      <c r="K11" s="50"/>
    </row>
    <row r="12" spans="1:11" ht="12.75">
      <c r="A12" s="8" t="s">
        <v>205</v>
      </c>
      <c r="B12" s="50">
        <f>IF(SUM(Dados!G390:G396,Dados!G403:G409)=0,0,SUM(Dados!G390:G393,Dados!G403:G406)/SUM(Dados!G390:G396,Dados!G403:G409)*100)</f>
        <v>7.043376167343466</v>
      </c>
      <c r="C12" s="50">
        <f>IF(SUM(Dados!H390:H396,Dados!H403:H409)=0,0,SUM(Dados!H390:H393,Dados!H403:H406)/SUM(Dados!H390:H396,Dados!H403:H409)*100)</f>
        <v>6.966310633656439</v>
      </c>
      <c r="D12" s="50">
        <f>IF(SUM(Dados!I390:I396,Dados!I403:I409)=0,0,SUM(Dados!I390:I393,Dados!I403:I406)/SUM(Dados!I390:I396,Dados!I403:I409)*100)</f>
        <v>7.061863068752691</v>
      </c>
      <c r="E12" s="50">
        <f>IF(SUM(Dados!J390:J396,Dados!J403:J409)=0,0,SUM(Dados!J390:J393,Dados!J403:J406)/SUM(Dados!J390:J396,Dados!J403:J409)*100)</f>
        <v>6.86857807926485</v>
      </c>
      <c r="F12" s="50">
        <f>IF(SUM(Dados!K390:K396,Dados!K403:K409)=0,0,SUM(Dados!K390:K393,Dados!K403:K406)/SUM(Dados!K390:K396,Dados!K403:K409)*100)</f>
        <v>6.659211629857423</v>
      </c>
      <c r="G12" s="50">
        <f>IF(SUM(Dados!L390:L396,Dados!L403:L409)=0,0,SUM(Dados!L390:L393,Dados!L403:L406)/SUM(Dados!L390:L396,Dados!L403:L409)*100)</f>
        <v>6.8804490720951055</v>
      </c>
      <c r="H12" s="50">
        <f>IF(SUM(Dados!M390:M396,Dados!M403:M409)=0,0,SUM(Dados!M390:M393,Dados!M403:M406)/SUM(Dados!M390:M396,Dados!M403:M409)*100)</f>
        <v>7.159535504830031</v>
      </c>
      <c r="I12" s="50">
        <f>IF(SUM(Dados!N390:N396,Dados!N403:N409)=0,0,SUM(Dados!N390:N393,Dados!N403:N406)/SUM(Dados!N390:N396,Dados!N403:N409)*100)</f>
        <v>6.933040406514987</v>
      </c>
      <c r="J12" s="50">
        <f>IF(SUM(Dados!O390:O396,Dados!O403:O409)=0,0,SUM(Dados!O390:O393,Dados!O403:O406)/SUM(Dados!O390:O396,Dados!O403:O409)*100)</f>
        <v>6.937262944516149</v>
      </c>
      <c r="K12" s="50">
        <f>IF(SUM(Dados!R390:R396,Dados!R403:R409)=0,0,SUM(Dados!R390:R393,Dados!R403:R406)/SUM(Dados!R390:R396,Dados!R403:R409)*100)</f>
        <v>6.9352469477689205</v>
      </c>
    </row>
    <row r="13" spans="1:11" ht="12.75">
      <c r="A13" s="8" t="s">
        <v>206</v>
      </c>
      <c r="B13" s="50">
        <f>IF(SUM(Dados!G390:G396)=0,0,SUM(Dados!G390:G393)/SUM(Dados!G390:G396)*100)</f>
        <v>7.039888033589923</v>
      </c>
      <c r="C13" s="50">
        <f>IF(SUM(Dados!H390:H396)=0,0,SUM(Dados!H390:H393)/SUM(Dados!H390:H396)*100)</f>
        <v>7.172693135310746</v>
      </c>
      <c r="D13" s="50">
        <f>IF(SUM(Dados!I390:I396)=0,0,SUM(Dados!I390:I393)/SUM(Dados!I390:I396)*100)</f>
        <v>7.473295317645169</v>
      </c>
      <c r="E13" s="50">
        <f>IF(SUM(Dados!J390:J396)=0,0,SUM(Dados!J390:J393)/SUM(Dados!J390:J396)*100)</f>
        <v>7.517849643007139</v>
      </c>
      <c r="F13" s="50">
        <f>IF(SUM(Dados!K390:K396)=0,0,SUM(Dados!K390:K393)/SUM(Dados!K390:K396)*100)</f>
        <v>6.948661095002559</v>
      </c>
      <c r="G13" s="50">
        <f>IF(SUM(Dados!L390:L396)=0,0,SUM(Dados!L390:L393)/SUM(Dados!L390:L396)*100)</f>
        <v>7.358385479802116</v>
      </c>
      <c r="H13" s="50">
        <f>IF(SUM(Dados!M390:M396)=0,0,SUM(Dados!M390:M393)/SUM(Dados!M390:M396)*100)</f>
        <v>7.7432243060317845</v>
      </c>
      <c r="I13" s="50">
        <f>IF(SUM(Dados!N390:N396)=0,0,SUM(Dados!N390:N393)/SUM(Dados!N390:N396)*100)</f>
        <v>7.449272935331715</v>
      </c>
      <c r="J13" s="50">
        <f>IF(SUM(Dados!O390:O396)=0,0,SUM(Dados!O390:O393)/SUM(Dados!O390:O396)*100)</f>
        <v>7.301647109484337</v>
      </c>
      <c r="K13" s="50">
        <f>IF(SUM(Dados!R390:R396)=0,0,SUM(Dados!R390:R393)/SUM(Dados!R390:R396)*100)</f>
        <v>7.361265475975083</v>
      </c>
    </row>
    <row r="14" spans="1:11" ht="12.75">
      <c r="A14" s="12" t="s">
        <v>207</v>
      </c>
      <c r="B14" s="102">
        <f>IF(SUM(Dados!G403:G409)=0,0,SUM(Dados!G403:G406)/SUM(Dados!G403:G409)*100)</f>
        <v>7.044423281608873</v>
      </c>
      <c r="C14" s="102">
        <f>IF(SUM(Dados!H403:H409)=0,0,SUM(Dados!H403:H406)/SUM(Dados!H403:H409)*100)</f>
        <v>6.899742790653367</v>
      </c>
      <c r="D14" s="102">
        <f>IF(SUM(Dados!I403:I409)=0,0,SUM(Dados!I403:I406)/SUM(Dados!I403:I409)*100)</f>
        <v>6.933155785585971</v>
      </c>
      <c r="E14" s="102">
        <f>IF(SUM(Dados!J403:J409)=0,0,SUM(Dados!J403:J406)/SUM(Dados!J403:J409)*100)</f>
        <v>6.677385262305773</v>
      </c>
      <c r="F14" s="102">
        <f>IF(SUM(Dados!K403:K409)=0,0,SUM(Dados!K403:K406)/SUM(Dados!K403:K409)*100)</f>
        <v>6.570713391739674</v>
      </c>
      <c r="G14" s="102">
        <f>IF(SUM(Dados!L403:L409)=0,0,SUM(Dados!L403:L406)/SUM(Dados!L403:L409)*100)</f>
        <v>6.724370359275031</v>
      </c>
      <c r="H14" s="102">
        <f>IF(SUM(Dados!M403:M409)=0,0,SUM(Dados!M403:M406)/SUM(Dados!M403:M409)*100)</f>
        <v>6.952409166895909</v>
      </c>
      <c r="I14" s="102">
        <f>IF(SUM(Dados!N403:N409)=0,0,SUM(Dados!N403:N406)/SUM(Dados!N403:N409)*100)</f>
        <v>6.729136809613053</v>
      </c>
      <c r="J14" s="102">
        <f>IF(SUM(Dados!O403:O409)=0,0,SUM(Dados!O403:O406)/SUM(Dados!O403:O409)*100)</f>
        <v>6.785365689475278</v>
      </c>
      <c r="K14" s="102">
        <f>IF(SUM(Dados!R403:R409)=0,0,SUM(Dados!R403:R406)/SUM(Dados!R403:R409)*100)</f>
        <v>6.743352116611559</v>
      </c>
    </row>
    <row r="15" ht="12.75">
      <c r="A15" t="s">
        <v>208</v>
      </c>
    </row>
    <row r="16" ht="12.75">
      <c r="A16" s="8" t="s">
        <v>209</v>
      </c>
    </row>
  </sheetData>
  <sheetProtection selectLockedCells="1" selectUnlockedCells="1"/>
  <mergeCells count="2">
    <mergeCell ref="A1:K1"/>
    <mergeCell ref="A3:J3"/>
  </mergeCells>
  <printOptions horizontalCentered="1"/>
  <pageMargins left="0.7875" right="0.7875" top="0.9840277777777777" bottom="0.9840277777777777" header="0.5118055555555555" footer="0.5118055555555555"/>
  <pageSetup fitToHeight="1" fitToWidth="1" horizontalDpi="300" verticalDpi="300" orientation="landscape" paperSize="9"/>
  <headerFooter alignWithMargins="0">
    <oddFooter>&amp;RMS/SE/Datasus
Gerado em &amp;D - &amp;T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Plan10">
    <pageSetUpPr fitToPage="1"/>
  </sheetPr>
  <dimension ref="A1:L46"/>
  <sheetViews>
    <sheetView showGridLines="0" showRowColHeaders="0" zoomScale="86" zoomScaleNormal="86" workbookViewId="0" topLeftCell="A1">
      <selection activeCell="A1" sqref="A1"/>
    </sheetView>
  </sheetViews>
  <sheetFormatPr defaultColWidth="9.140625" defaultRowHeight="12.75"/>
  <cols>
    <col min="1" max="1" width="41.7109375" style="0" customWidth="1"/>
    <col min="2" max="11" width="10.140625" style="0" customWidth="1"/>
    <col min="12" max="12" width="8.140625" style="0" customWidth="1"/>
  </cols>
  <sheetData>
    <row r="1" spans="1:12" ht="12.75">
      <c r="A1" s="4" t="str">
        <f>Dados!C2</f>
        <v>Unidade da Federação: Maranhão - MA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3" spans="1:12" ht="12.75">
      <c r="A3" s="39" t="s">
        <v>210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6"/>
    </row>
    <row r="4" spans="1:12" ht="12.75">
      <c r="A4" s="80">
        <f>IF(Dados!A436="Qano","",Dados!A436)</f>
        <v>2008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6"/>
    </row>
    <row r="5" spans="1:11" ht="12.75">
      <c r="A5" s="7" t="s">
        <v>211</v>
      </c>
      <c r="B5" s="7" t="s">
        <v>19</v>
      </c>
      <c r="C5" s="7" t="s">
        <v>20</v>
      </c>
      <c r="D5" s="7" t="s">
        <v>21</v>
      </c>
      <c r="E5" s="7" t="s">
        <v>22</v>
      </c>
      <c r="F5" s="7" t="s">
        <v>23</v>
      </c>
      <c r="G5" s="7" t="s">
        <v>40</v>
      </c>
      <c r="H5" s="7" t="s">
        <v>193</v>
      </c>
      <c r="I5" s="7" t="s">
        <v>194</v>
      </c>
      <c r="J5" s="7" t="s">
        <v>195</v>
      </c>
      <c r="K5" s="7" t="s">
        <v>18</v>
      </c>
    </row>
    <row r="6" spans="1:11" ht="12.75">
      <c r="A6" s="8" t="str">
        <f>Dados!A438</f>
        <v>I.   Algumas doenças infecciosas e parasitárias</v>
      </c>
      <c r="B6" s="35">
        <f>IF((SUM(Dados!B$458:E$458)-SUM(Dados!B$455:E$455))=0,0,SUM(Dados!B438:E438)/(SUM(Dados!B$458:E$458)-SUM(Dados!B$455:E$455))*100)</f>
        <v>8.658227848101266</v>
      </c>
      <c r="C6" s="35">
        <f>IF((SUM(Dados!F$458)-SUM(Dados!F$455))=0,0,SUM(Dados!F438)/(SUM(Dados!F$458)-SUM(Dados!F$455))*100)</f>
        <v>22.97979797979798</v>
      </c>
      <c r="D6" s="35">
        <f>IF((SUM(Dados!G$458)-SUM(Dados!G$455))=0,0,SUM(Dados!G438)/(SUM(Dados!G$458)-SUM(Dados!G$455))*100)</f>
        <v>8.791208791208792</v>
      </c>
      <c r="E6" s="35">
        <f>IF((SUM(Dados!H$458)-SUM(Dados!H$455))=0,0,SUM(Dados!H438)/(SUM(Dados!H$458)-SUM(Dados!H$455))*100)</f>
        <v>8.92018779342723</v>
      </c>
      <c r="F6" s="35">
        <f>IF((SUM(Dados!I$458)-SUM(Dados!I$455))=0,0,SUM(Dados!I438)/(SUM(Dados!I$458)-SUM(Dados!I$455))*100)</f>
        <v>3.908794788273615</v>
      </c>
      <c r="G6" s="35">
        <f>IF((SUM(Dados!J$458:O$458)-SUM(Dados!J$455:O$455))=0,0,SUM(Dados!J438:O438)/(SUM(Dados!J$458:O$458)-SUM(Dados!J$455:O$455))*100)</f>
        <v>8.485562757807896</v>
      </c>
      <c r="H6" s="35">
        <f>IF((SUM(Dados!P$458:R$458)-SUM(Dados!P$455:R$455))=0,0,SUM(Dados!P438:R438)/(SUM(Dados!P$458:R$458)-SUM(Dados!P$455:R$455))*100)</f>
        <v>4.034229828850855</v>
      </c>
      <c r="I6" s="35">
        <f>IF((SUM(Dados!S$458:V$458)-SUM(Dados!S$455:V$455))=0,0,SUM(Dados!S438:V438)/(SUM(Dados!S$458:V$458)-SUM(Dados!S$455:V$455))*100)</f>
        <v>3.4259795406292226</v>
      </c>
      <c r="J6" s="35">
        <f>IF((SUM(Dados!R$458:V$458)-SUM(Dados!R$455:V$455))=0,0,SUM(Dados!R438:V438)/(SUM(Dados!R$458:V$458)-SUM(Dados!R$455:V$455))*100)</f>
        <v>3.433800688439258</v>
      </c>
      <c r="K6" s="35">
        <f>IF((SUM(Dados!X$458)-SUM(Dados!X$455))=0,0,SUM(Dados!X438)/(SUM(Dados!X$458)-SUM(Dados!X$455))*100)</f>
        <v>5.556765231023821</v>
      </c>
    </row>
    <row r="7" spans="1:11" ht="12.75">
      <c r="A7" s="8" t="str">
        <f>Dados!A439</f>
        <v>II.  Neoplasias (tumores)</v>
      </c>
      <c r="B7" s="35">
        <f>IF((SUM(Dados!B$458:E$458)-SUM(Dados!B$455:E$455))=0,0,SUM(Dados!B439:E439)/(SUM(Dados!B$458:E$458)-SUM(Dados!B$455:E$455))*100)</f>
        <v>0.3037974683544304</v>
      </c>
      <c r="C7" s="35">
        <f>IF((SUM(Dados!F$458)-SUM(Dados!F$455))=0,0,SUM(Dados!F439)/(SUM(Dados!F$458)-SUM(Dados!F$455))*100)</f>
        <v>7.3232323232323235</v>
      </c>
      <c r="D7" s="35">
        <f>IF((SUM(Dados!G$458)-SUM(Dados!G$455))=0,0,SUM(Dados!G439)/(SUM(Dados!G$458)-SUM(Dados!G$455))*100)</f>
        <v>9.89010989010989</v>
      </c>
      <c r="E7" s="35">
        <f>IF((SUM(Dados!H$458)-SUM(Dados!H$455))=0,0,SUM(Dados!H439)/(SUM(Dados!H$458)-SUM(Dados!H$455))*100)</f>
        <v>14.553990610328638</v>
      </c>
      <c r="F7" s="35">
        <f>IF((SUM(Dados!I$458)-SUM(Dados!I$455))=0,0,SUM(Dados!I439)/(SUM(Dados!I$458)-SUM(Dados!I$455))*100)</f>
        <v>5.211726384364821</v>
      </c>
      <c r="G7" s="35">
        <f>IF((SUM(Dados!J$458:O$458)-SUM(Dados!J$455:O$455))=0,0,SUM(Dados!J439:O439)/(SUM(Dados!J$458:O$458)-SUM(Dados!J$455:O$455))*100)</f>
        <v>10.194460813199765</v>
      </c>
      <c r="H7" s="35">
        <f>IF((SUM(Dados!P$458:R$458)-SUM(Dados!P$455:R$455))=0,0,SUM(Dados!P439:R439)/(SUM(Dados!P$458:R$458)-SUM(Dados!P$455:R$455))*100)</f>
        <v>17.359413202933986</v>
      </c>
      <c r="I7" s="35">
        <f>IF((SUM(Dados!S$458:V$458)-SUM(Dados!S$455:V$455))=0,0,SUM(Dados!S439:V439)/(SUM(Dados!S$458:V$458)-SUM(Dados!S$455:V$455))*100)</f>
        <v>12.61339509747153</v>
      </c>
      <c r="J7" s="35">
        <f>IF((SUM(Dados!R$458:V$458)-SUM(Dados!R$455:V$455))=0,0,SUM(Dados!R439:V439)/(SUM(Dados!R$458:V$458)-SUM(Dados!R$455:V$455))*100)</f>
        <v>13.239862312148434</v>
      </c>
      <c r="K7" s="35">
        <f>IF((SUM(Dados!X$458)-SUM(Dados!X$455))=0,0,SUM(Dados!X439)/(SUM(Dados!X$458)-SUM(Dados!X$455))*100)</f>
        <v>11.553368462308931</v>
      </c>
    </row>
    <row r="8" spans="1:11" ht="12.75">
      <c r="A8" s="8" t="str">
        <f>Dados!A446</f>
        <v>IX.  Doenças do aparelho circulatório</v>
      </c>
      <c r="B8" s="35">
        <f>IF((SUM(Dados!B$458:E$458)-SUM(Dados!B$455:E$455))=0,0,SUM(Dados!B446:E446)/(SUM(Dados!B$458:E$458)-SUM(Dados!B$455:E$455))*100)</f>
        <v>0.7088607594936709</v>
      </c>
      <c r="C8" s="35">
        <f>IF((SUM(Dados!F$458)-SUM(Dados!F$455))=0,0,SUM(Dados!F446)/(SUM(Dados!F$458)-SUM(Dados!F$455))*100)</f>
        <v>5.05050505050505</v>
      </c>
      <c r="D8" s="35">
        <f>IF((SUM(Dados!G$458)-SUM(Dados!G$455))=0,0,SUM(Dados!G446)/(SUM(Dados!G$458)-SUM(Dados!G$455))*100)</f>
        <v>6.043956043956044</v>
      </c>
      <c r="E8" s="35">
        <f>IF((SUM(Dados!H$458)-SUM(Dados!H$455))=0,0,SUM(Dados!H446)/(SUM(Dados!H$458)-SUM(Dados!H$455))*100)</f>
        <v>9.389671361502346</v>
      </c>
      <c r="F8" s="35">
        <f>IF((SUM(Dados!I$458)-SUM(Dados!I$455))=0,0,SUM(Dados!I446)/(SUM(Dados!I$458)-SUM(Dados!I$455))*100)</f>
        <v>6.840390879478828</v>
      </c>
      <c r="G8" s="35">
        <f>IF((SUM(Dados!J$458:O$458)-SUM(Dados!J$455:O$455))=0,0,SUM(Dados!J446:O446)/(SUM(Dados!J$458:O$458)-SUM(Dados!J$455:O$455))*100)</f>
        <v>17.01041052838342</v>
      </c>
      <c r="H8" s="35">
        <f>IF((SUM(Dados!P$458:R$458)-SUM(Dados!P$455:R$455))=0,0,SUM(Dados!P446:R446)/(SUM(Dados!P$458:R$458)-SUM(Dados!P$455:R$455))*100)</f>
        <v>39.877750611246945</v>
      </c>
      <c r="I8" s="35">
        <f>IF((SUM(Dados!S$458:V$458)-SUM(Dados!S$455:V$455))=0,0,SUM(Dados!S446:V446)/(SUM(Dados!S$458:V$458)-SUM(Dados!S$455:V$455))*100)</f>
        <v>51.08087241845204</v>
      </c>
      <c r="J8" s="35">
        <f>IF((SUM(Dados!R$458:V$458)-SUM(Dados!R$455:V$455))=0,0,SUM(Dados!R446:V446)/(SUM(Dados!R$458:V$458)-SUM(Dados!R$455:V$455))*100)</f>
        <v>50.19729661657292</v>
      </c>
      <c r="K8" s="35">
        <f>IF((SUM(Dados!X$458)-SUM(Dados!X$455))=0,0,SUM(Dados!X446)/(SUM(Dados!X$458)-SUM(Dados!X$455))*100)</f>
        <v>34.42058964421025</v>
      </c>
    </row>
    <row r="9" spans="1:11" ht="12.75">
      <c r="A9" s="8" t="str">
        <f>Dados!A447</f>
        <v>X.   Doenças do aparelho respiratório</v>
      </c>
      <c r="B9" s="35">
        <f>IF((SUM(Dados!B$458:E$458)-SUM(Dados!B$455:E$455))=0,0,SUM(Dados!B447:E447)/(SUM(Dados!B$458:E$458)-SUM(Dados!B$455:E$455))*100)</f>
        <v>6.8354430379746836</v>
      </c>
      <c r="C9" s="35">
        <f>IF((SUM(Dados!F$458)-SUM(Dados!F$455))=0,0,SUM(Dados!F447)/(SUM(Dados!F$458)-SUM(Dados!F$455))*100)</f>
        <v>16.161616161616163</v>
      </c>
      <c r="D9" s="35">
        <f>IF((SUM(Dados!G$458)-SUM(Dados!G$455))=0,0,SUM(Dados!G447)/(SUM(Dados!G$458)-SUM(Dados!G$455))*100)</f>
        <v>11.538461538461538</v>
      </c>
      <c r="E9" s="35">
        <f>IF((SUM(Dados!H$458)-SUM(Dados!H$455))=0,0,SUM(Dados!H447)/(SUM(Dados!H$458)-SUM(Dados!H$455))*100)</f>
        <v>9.389671361502346</v>
      </c>
      <c r="F9" s="35">
        <f>IF((SUM(Dados!I$458)-SUM(Dados!I$455))=0,0,SUM(Dados!I447)/(SUM(Dados!I$458)-SUM(Dados!I$455))*100)</f>
        <v>2.9315960912052117</v>
      </c>
      <c r="G9" s="35">
        <f>IF((SUM(Dados!J$458:O$458)-SUM(Dados!J$455:O$455))=0,0,SUM(Dados!J447:O447)/(SUM(Dados!J$458:O$458)-SUM(Dados!J$455:O$455))*100)</f>
        <v>3.928501276762915</v>
      </c>
      <c r="H9" s="35">
        <f>IF((SUM(Dados!P$458:R$458)-SUM(Dados!P$455:R$455))=0,0,SUM(Dados!P447:R447)/(SUM(Dados!P$458:R$458)-SUM(Dados!P$455:R$455))*100)</f>
        <v>5.158924205378973</v>
      </c>
      <c r="I9" s="35">
        <f>IF((SUM(Dados!S$458:V$458)-SUM(Dados!S$455:V$455))=0,0,SUM(Dados!S447:V447)/(SUM(Dados!S$458:V$458)-SUM(Dados!S$455:V$455))*100)</f>
        <v>8.299556070256706</v>
      </c>
      <c r="J9" s="35">
        <f>IF((SUM(Dados!R$458:V$458)-SUM(Dados!R$455:V$455))=0,0,SUM(Dados!R447:V447)/(SUM(Dados!R$458:V$458)-SUM(Dados!R$455:V$455))*100)</f>
        <v>7.950633867853245</v>
      </c>
      <c r="K9" s="35">
        <f>IF((SUM(Dados!X$458)-SUM(Dados!X$455))=0,0,SUM(Dados!X447)/(SUM(Dados!X$458)-SUM(Dados!X$455))*100)</f>
        <v>6.658537647519923</v>
      </c>
    </row>
    <row r="10" spans="1:11" ht="12.75">
      <c r="A10" s="8" t="str">
        <f>Dados!A453</f>
        <v>XVI. Algumas afec originadas no período perinatal</v>
      </c>
      <c r="B10" s="35">
        <f>IF((SUM(Dados!B$458:E$458)-SUM(Dados!B$455:E$455))=0,0,SUM(Dados!B453:E453)/(SUM(Dados!B$458:E$458)-SUM(Dados!B$455:E$455))*100)</f>
        <v>61.822784810126585</v>
      </c>
      <c r="C10" s="35">
        <f>IF((SUM(Dados!F$458)-SUM(Dados!F$455))=0,0,SUM(Dados!F453)/(SUM(Dados!F$458)-SUM(Dados!F$455))*100)</f>
        <v>0.7575757575757576</v>
      </c>
      <c r="D10" s="35">
        <f>IF((SUM(Dados!G$458)-SUM(Dados!G$455))=0,0,SUM(Dados!G453)/(SUM(Dados!G$458)-SUM(Dados!G$455))*100)</f>
        <v>0</v>
      </c>
      <c r="E10" s="35">
        <f>IF((SUM(Dados!H$458)-SUM(Dados!H$455))=0,0,SUM(Dados!H453)/(SUM(Dados!H$458)-SUM(Dados!H$455))*100)</f>
        <v>0</v>
      </c>
      <c r="F10" s="35">
        <f>IF((SUM(Dados!I$458)-SUM(Dados!I$455))=0,0,SUM(Dados!I453)/(SUM(Dados!I$458)-SUM(Dados!I$455))*100)</f>
        <v>0</v>
      </c>
      <c r="G10" s="35">
        <f>IF((SUM(Dados!J$458:O$458)-SUM(Dados!J$455:O$455))=0,0,SUM(Dados!J453:O453)/(SUM(Dados!J$458:O$458)-SUM(Dados!J$455:O$455))*100)</f>
        <v>0</v>
      </c>
      <c r="H10" s="35">
        <f>IF((SUM(Dados!P$458:R$458)-SUM(Dados!P$455:R$455))=0,0,SUM(Dados!P453:R453)/(SUM(Dados!P$458:R$458)-SUM(Dados!P$455:R$455))*100)</f>
        <v>0</v>
      </c>
      <c r="I10" s="35">
        <f>IF((SUM(Dados!S$458:V$458)-SUM(Dados!S$455:V$455))=0,0,SUM(Dados!S453:V453)/(SUM(Dados!S$458:V$458)-SUM(Dados!S$455:V$455))*100)</f>
        <v>0.009650646593321752</v>
      </c>
      <c r="J10" s="35">
        <f>IF((SUM(Dados!R$458:V$458)-SUM(Dados!R$455:V$455))=0,0,SUM(Dados!R453:V453)/(SUM(Dados!R$458:V$458)-SUM(Dados!R$455:V$455))*100)</f>
        <v>0.008395600705230459</v>
      </c>
      <c r="K10" s="21">
        <f>IF((SUM(Dados!X$458)-SUM(Dados!X$455))=0,0,SUM(Dados!X453)/(SUM(Dados!X$458)-SUM(Dados!X$455))*100)</f>
        <v>5.343378478421809</v>
      </c>
    </row>
    <row r="11" spans="1:11" ht="12.75">
      <c r="A11" s="8" t="str">
        <f>Dados!A456</f>
        <v>XX.  Causas externas de morbidade e mortalidade</v>
      </c>
      <c r="B11" s="35">
        <f>IF((SUM(Dados!B$458:E$458)-SUM(Dados!B$455:E$455))=0,0,SUM(Dados!B456:E456)/(SUM(Dados!B$458:E$458)-SUM(Dados!B$455:E$455))*100)</f>
        <v>0.8607594936708861</v>
      </c>
      <c r="C11" s="35">
        <f>IF((SUM(Dados!F$458)-SUM(Dados!F$455))=0,0,SUM(Dados!F456)/(SUM(Dados!F$458)-SUM(Dados!F$455))*100)</f>
        <v>19.94949494949495</v>
      </c>
      <c r="D11" s="35">
        <f>IF((SUM(Dados!G$458)-SUM(Dados!G$455))=0,0,SUM(Dados!G456)/(SUM(Dados!G$458)-SUM(Dados!G$455))*100)</f>
        <v>33.51648351648351</v>
      </c>
      <c r="E11" s="35">
        <f>IF((SUM(Dados!H$458)-SUM(Dados!H$455))=0,0,SUM(Dados!H456)/(SUM(Dados!H$458)-SUM(Dados!H$455))*100)</f>
        <v>39.436619718309856</v>
      </c>
      <c r="F11" s="35">
        <f>IF((SUM(Dados!I$458)-SUM(Dados!I$455))=0,0,SUM(Dados!I456)/(SUM(Dados!I$458)-SUM(Dados!I$455))*100)</f>
        <v>65.63517915309446</v>
      </c>
      <c r="G11" s="35">
        <f>IF((SUM(Dados!J$458:O$458)-SUM(Dados!J$455:O$455))=0,0,SUM(Dados!J456:O456)/(SUM(Dados!J$458:O$458)-SUM(Dados!J$455:O$455))*100)</f>
        <v>40.306423099587505</v>
      </c>
      <c r="H11" s="35">
        <f>IF((SUM(Dados!P$458:R$458)-SUM(Dados!P$455:R$455))=0,0,SUM(Dados!P456:R456)/(SUM(Dados!P$458:R$458)-SUM(Dados!P$455:R$455))*100)</f>
        <v>8.948655256723717</v>
      </c>
      <c r="I11" s="35">
        <f>IF((SUM(Dados!S$458:V$458)-SUM(Dados!S$455:V$455))=0,0,SUM(Dados!S456:V456)/(SUM(Dados!S$458:V$458)-SUM(Dados!S$455:V$455))*100)</f>
        <v>2.9917004439297434</v>
      </c>
      <c r="J11" s="35">
        <f>IF((SUM(Dados!R$458:V$458)-SUM(Dados!R$455:V$455))=0,0,SUM(Dados!R456:V456)/(SUM(Dados!R$458:V$458)-SUM(Dados!R$455:V$455))*100)</f>
        <v>3.3582402820921833</v>
      </c>
      <c r="K11" s="35">
        <f>IF((SUM(Dados!X$458)-SUM(Dados!X$455))=0,0,SUM(Dados!X456)/(SUM(Dados!X$458)-SUM(Dados!X$455))*100)</f>
        <v>14.754169751339111</v>
      </c>
    </row>
    <row r="12" spans="1:11" ht="12.75">
      <c r="A12" s="8" t="s">
        <v>212</v>
      </c>
      <c r="B12" s="35">
        <f>IF((SUM(Dados!B$458:E$458)-SUM(Dados!B$455:E$455))=0,0,SUM(Dados!B440:E445,Dados!B448:E452,Dados!B454:E454)/(SUM(Dados!B$458:E$458)-SUM(Dados!B$455:E$455))*100)</f>
        <v>20.810126582278482</v>
      </c>
      <c r="C12" s="35">
        <f>IF((SUM(Dados!F$458)-SUM(Dados!F$455))=0,0,SUM(Dados!F440:F445,Dados!F448:F452,Dados!F454)/(SUM(Dados!F$458)-SUM(Dados!F$455))*100)</f>
        <v>27.77777777777778</v>
      </c>
      <c r="D12" s="35">
        <f>IF((SUM(Dados!G$458)-SUM(Dados!G$455))=0,0,SUM(Dados!G440:G445,Dados!G448:G452,Dados!G454)/(SUM(Dados!G$458)-SUM(Dados!G$455))*100)</f>
        <v>30.21978021978022</v>
      </c>
      <c r="E12" s="35">
        <f>IF((SUM(Dados!H$458)-SUM(Dados!H$455))=0,0,SUM(Dados!H440:H445,Dados!H448:H452,Dados!H454)/(SUM(Dados!H$458)-SUM(Dados!H$455))*100)</f>
        <v>18.30985915492958</v>
      </c>
      <c r="F12" s="35">
        <f>IF((SUM(Dados!I$458)-SUM(Dados!I$455))=0,0,SUM(Dados!I440:I445,Dados!I448:I452,Dados!I454)/(SUM(Dados!I$458)-SUM(Dados!I$455))*100)</f>
        <v>15.472312703583063</v>
      </c>
      <c r="G12" s="35">
        <f>IF((SUM(Dados!J$458:O$458)-SUM(Dados!J$455:O$455))=0,0,SUM(Dados!J440:O445,Dados!J448:O452,Dados!J454:O454)/(SUM(Dados!J$458:O$458)-SUM(Dados!J$455:O$455))*100)</f>
        <v>20.074641524258496</v>
      </c>
      <c r="H12" s="35">
        <f>IF((SUM(Dados!P$458:R$458)-SUM(Dados!P$455:R$455))=0,0,SUM(Dados!P440:R445,Dados!P448:R452,Dados!P454:R454)/(SUM(Dados!P$458:R$458)-SUM(Dados!P$455:R$455))*100)</f>
        <v>24.621026894865526</v>
      </c>
      <c r="I12" s="35">
        <f>IF((SUM(Dados!S$458:V$458)-SUM(Dados!S$455:V$455))=0,0,SUM(Dados!S440:V445,Dados!S448:V452,Dados!S454:V454)/(SUM(Dados!S$458:V$458)-SUM(Dados!S$455:V$455))*100)</f>
        <v>21.57884578266744</v>
      </c>
      <c r="J12" s="35">
        <f>IF((SUM(Dados!R$458:V$458)-SUM(Dados!R$455:V$455))=0,0,SUM(Dados!R440:V445,Dados!R448:V452,Dados!R454:V454)/(SUM(Dados!R$458:V$458)-SUM(Dados!R$455:V$455))*100)</f>
        <v>21.811770632188736</v>
      </c>
      <c r="K12" s="35">
        <f>IF((SUM(Dados!X$458)-SUM(Dados!X$455))=0,0,SUM(Dados!X440:X445,Dados!X448:X452,Dados!X454)/(SUM(Dados!X$458)-SUM(Dados!X$455))*100)</f>
        <v>21.713190785176153</v>
      </c>
    </row>
    <row r="13" spans="1:11" ht="12.75">
      <c r="A13" s="12" t="s">
        <v>18</v>
      </c>
      <c r="B13" s="36">
        <f>SUM(B6:B12)</f>
        <v>100</v>
      </c>
      <c r="C13" s="36">
        <f aca="true" t="shared" si="0" ref="C13:K13">SUM(C6:C12)</f>
        <v>100</v>
      </c>
      <c r="D13" s="36">
        <f t="shared" si="0"/>
        <v>100</v>
      </c>
      <c r="E13" s="36">
        <f>SUM(E6:E12)</f>
        <v>100</v>
      </c>
      <c r="F13" s="36">
        <f>SUM(F6:F12)</f>
        <v>99.99999999999999</v>
      </c>
      <c r="G13" s="36">
        <f>SUM(G6:G12)</f>
        <v>100</v>
      </c>
      <c r="H13" s="36">
        <f t="shared" si="0"/>
        <v>100</v>
      </c>
      <c r="I13" s="36">
        <f t="shared" si="0"/>
        <v>100.00000000000001</v>
      </c>
      <c r="J13" s="36">
        <f t="shared" si="0"/>
        <v>100.00000000000001</v>
      </c>
      <c r="K13" s="36">
        <f t="shared" si="0"/>
        <v>100</v>
      </c>
    </row>
    <row r="14" ht="12.75">
      <c r="A14" t="s">
        <v>213</v>
      </c>
    </row>
    <row r="15" ht="12.75">
      <c r="A15" s="8" t="s">
        <v>209</v>
      </c>
    </row>
    <row r="17" spans="1:8" ht="12.75">
      <c r="A17" s="6" t="s">
        <v>214</v>
      </c>
      <c r="B17" s="6"/>
      <c r="C17" s="6"/>
      <c r="D17" s="6"/>
      <c r="E17" s="6"/>
      <c r="F17" s="6"/>
      <c r="G17" s="6"/>
      <c r="H17" s="6"/>
    </row>
    <row r="18" spans="1:8" ht="12.75">
      <c r="A18" s="80" t="s">
        <v>215</v>
      </c>
      <c r="B18" s="80"/>
      <c r="C18" s="80"/>
      <c r="D18" s="80"/>
      <c r="E18" s="80"/>
      <c r="F18" s="80"/>
      <c r="G18" s="80"/>
      <c r="H18" s="80"/>
    </row>
    <row r="19" spans="1:8" ht="12.75">
      <c r="A19" s="103" t="s">
        <v>216</v>
      </c>
      <c r="B19" s="103">
        <f>Dados!Y462</f>
        <v>2002</v>
      </c>
      <c r="C19" s="103">
        <f>Dados!Z462</f>
        <v>2003</v>
      </c>
      <c r="D19" s="103">
        <f>Dados!AA462</f>
        <v>2004</v>
      </c>
      <c r="E19" s="103">
        <f>Dados!AB462</f>
        <v>2005</v>
      </c>
      <c r="F19" s="103">
        <f>Dados!AC462</f>
        <v>2006</v>
      </c>
      <c r="G19" s="103">
        <f>Dados!AD462</f>
        <v>2007</v>
      </c>
      <c r="H19" s="103">
        <f>Dados!AF461</f>
        <v>2008</v>
      </c>
    </row>
    <row r="20" spans="1:8" ht="12.75">
      <c r="A20" s="8" t="s">
        <v>217</v>
      </c>
      <c r="B20" s="35">
        <f>IF(POP2002=0,0,Dados!Y493/POP2002*100000)</f>
        <v>2.24011133008678</v>
      </c>
      <c r="C20" s="35">
        <f>IF(POP2003=0,0,Dados!Z493/POP2003*100000)</f>
        <v>2.724032057771272</v>
      </c>
      <c r="D20" s="35">
        <f>IF(POP2004=0,0,Dados!AA493/POP2004*100000)</f>
        <v>2.4563381684499515</v>
      </c>
      <c r="E20" s="35">
        <f>IF(POP2005=0,0,Dados!AB493/POP2005*100000)</f>
        <v>3.3752022254051797</v>
      </c>
      <c r="F20" s="35">
        <f>IF(POP2006=0,0,Dados!AC493/POP2006*100000)</f>
        <v>2.8781431384663345</v>
      </c>
      <c r="G20" s="35">
        <f>IF(POP2007=0,0,Dados!AD493/POP2007*100000)</f>
        <v>3.8626665615340343</v>
      </c>
      <c r="H20" s="35">
        <f>IF(POP2008=0,0,Dados!AG493/POP2008*100000)</f>
        <v>3.8854727565716427</v>
      </c>
    </row>
    <row r="21" spans="1:8" ht="12.75">
      <c r="A21" s="8" t="s">
        <v>218</v>
      </c>
      <c r="B21" s="35">
        <f>IF(POP2002FEM=0,0,Dados!Y514/POP2002FEM*100000)</f>
        <v>1.783613394936596</v>
      </c>
      <c r="C21" s="35">
        <f>IF(POP2003FEM=0,0,Dados!Z514/POP2003FEM*100000)</f>
        <v>1.999178642537371</v>
      </c>
      <c r="D21" s="35">
        <f>IF(POP2004FEM=0,0,Dados!AA514/POP2004FEM*100000)</f>
        <v>1.841533066232913</v>
      </c>
      <c r="E21" s="35">
        <f>IF(POP2005FEM=0,0,Dados!AB514/POP2005FEM*100000)</f>
        <v>3.7168006562435405</v>
      </c>
      <c r="F21" s="35">
        <f>IF(POP2006FEM=0,0,Dados!AC514/POP2006FEM*100000)</f>
        <v>3.828711799349762</v>
      </c>
      <c r="G21" s="35">
        <f>IF(POP2007FEM=0,0,Dados!AD514/POP2007FEM*100000)</f>
        <v>3.238682313524134</v>
      </c>
      <c r="H21" s="35">
        <f>IF(POP2008FEM=0,0,Dados!AG514/POP2008FEM*100000)</f>
        <v>4.197936824522769</v>
      </c>
    </row>
    <row r="22" spans="1:8" ht="12.75">
      <c r="A22" s="8" t="s">
        <v>219</v>
      </c>
      <c r="B22" s="35">
        <f>IF(POP2002FEM=0,0,Dados!Y515/POP2002FEM*100000)</f>
        <v>4.596234517721228</v>
      </c>
      <c r="C22" s="35">
        <f>IF(POP2003FEM=0,0,Dados!Z515/POP2003FEM*100000)</f>
        <v>4.913235646913878</v>
      </c>
      <c r="D22" s="35">
        <f>IF(POP2004FEM=0,0,Dados!AA515/POP2004FEM*100000)</f>
        <v>4.787985972205574</v>
      </c>
      <c r="E22" s="35">
        <f>IF(POP2005FEM=0,0,Dados!AB515/POP2005FEM*100000)</f>
        <v>7.042359138145655</v>
      </c>
      <c r="F22" s="35">
        <f>IF(POP2006FEM=0,0,Dados!AC515/POP2006FEM*100000)</f>
        <v>7.979164086039841</v>
      </c>
      <c r="G22" s="35">
        <f>IF(POP2007FEM=0,0,Dados!AD515/POP2007FEM*100000)</f>
        <v>7.302911099123047</v>
      </c>
      <c r="H22" s="35">
        <f>IF(POP2008FEM=0,0,Dados!AG515/POP2008FEM*100000)</f>
        <v>7.638351214545188</v>
      </c>
    </row>
    <row r="23" spans="1:8" ht="12.75">
      <c r="A23" s="8" t="s">
        <v>220</v>
      </c>
      <c r="B23" s="35">
        <f>IF(POP2002=0,0,Dados!Y548/POP2002*100000)</f>
        <v>11.235019901666005</v>
      </c>
      <c r="C23" s="35">
        <f>IF(POP2003=0,0,Dados!Z548/POP2003*100000)</f>
        <v>12.956177474774611</v>
      </c>
      <c r="D23" s="35">
        <f>IF(POP2004=0,0,Dados!AA548/POP2004*100000)</f>
        <v>14.13235658560246</v>
      </c>
      <c r="E23" s="35">
        <f>IF(POP2005=0,0,Dados!AB548/POP2005*100000)</f>
        <v>19.93990829280633</v>
      </c>
      <c r="F23" s="35">
        <f>IF(POP2006=0,0,Dados!AC548/POP2006*100000)</f>
        <v>21.537565508073918</v>
      </c>
      <c r="G23" s="35">
        <f>IF(POP2007=0,0,Dados!AD548/POP2007*100000)</f>
        <v>25.937327117738867</v>
      </c>
      <c r="H23" s="35">
        <f>IF(POP2008=0,0,Dados!AG548/POP2008*100000)</f>
        <v>29.41857944261387</v>
      </c>
    </row>
    <row r="24" spans="1:8" ht="12.75">
      <c r="A24" s="8" t="s">
        <v>221</v>
      </c>
      <c r="B24" s="35">
        <f>IF(POP2002=0,0,Dados!Y550/POP2002*100000)</f>
        <v>26.485008571872164</v>
      </c>
      <c r="C24" s="35">
        <f>IF(POP2003=0,0,Dados!Z550/POP2003*100000)</f>
        <v>27.563799384573056</v>
      </c>
      <c r="D24" s="35">
        <f>IF(POP2004=0,0,Dados!AA550/POP2004*100000)</f>
        <v>28.365658575387794</v>
      </c>
      <c r="E24" s="35">
        <f>IF(POP2005=0,0,Dados!AB550/POP2005*100000)</f>
        <v>41.370803976446986</v>
      </c>
      <c r="F24" s="35">
        <f>IF(POP2006=0,0,Dados!AC550/POP2006*100000)</f>
        <v>45.6460566285981</v>
      </c>
      <c r="G24" s="35">
        <f>IF(POP2007=0,0,Dados!AD550/POP2007*100000)</f>
        <v>45.93700150452459</v>
      </c>
      <c r="H24" s="35">
        <f>IF(POP2008=0,0,Dados!AG550/POP2008*100000)</f>
        <v>48.46532548605282</v>
      </c>
    </row>
    <row r="25" spans="1:8" ht="12.75">
      <c r="A25" s="8" t="s">
        <v>222</v>
      </c>
      <c r="B25" s="35">
        <f>IF(POP2002=0,0,Dados!Y530/POP2002*100000)</f>
        <v>11.079935271121537</v>
      </c>
      <c r="C25" s="35">
        <f>IF(POP2003=0,0,Dados!Z530/POP2003*100000)</f>
        <v>12.360295462137145</v>
      </c>
      <c r="D25" s="35">
        <f>IF(POP2004=0,0,Dados!AA530/POP2004*100000)</f>
        <v>12.332163544341194</v>
      </c>
      <c r="E25" s="35">
        <f>IF(POP2005=0,0,Dados!AB530/POP2005*100000)</f>
        <v>19.8416014318722</v>
      </c>
      <c r="F25" s="35">
        <f>IF(POP2006=0,0,Dados!AC530/POP2006*100000)</f>
        <v>20.923130456041783</v>
      </c>
      <c r="G25" s="35">
        <f>IF(POP2007=0,0,Dados!AD530/POP2007*100000)</f>
        <v>24.708296848159854</v>
      </c>
      <c r="H25" s="35">
        <f>IF(POP2008=0,0,Dados!AG530/POP2008*100000)</f>
        <v>25.13662987414716</v>
      </c>
    </row>
    <row r="26" spans="1:8" ht="12.75">
      <c r="A26" s="8" t="s">
        <v>223</v>
      </c>
      <c r="B26" s="35">
        <f>IF(POP2002=0,0,Dados!Y598/POP2002*100000)</f>
        <v>12.492928571637812</v>
      </c>
      <c r="C26" s="35">
        <f>IF(POP2003=0,0,Dados!Z598/POP2003*100000)</f>
        <v>12.632698667914273</v>
      </c>
      <c r="D26" s="35">
        <f>IF(POP2004=0,0,Dados!AA598/POP2004*100000)</f>
        <v>14.68755630860827</v>
      </c>
      <c r="E26" s="35">
        <f>IF(POP2005=0,0,Dados!AB598/POP2005*100000)</f>
        <v>15.69632879581632</v>
      </c>
      <c r="F26" s="35">
        <f>IF(POP2006=0,0,Dados!AC598/POP2006*100000)</f>
        <v>14.536239783602442</v>
      </c>
      <c r="G26" s="35">
        <f>IF(POP2007=0,0,Dados!AD598/POP2007*100000)</f>
        <v>17.828919624931885</v>
      </c>
      <c r="H26" s="35">
        <f>IF(POP2008=0,0,Dados!AG598/POP2008*100000)</f>
        <v>18.951591608584135</v>
      </c>
    </row>
    <row r="27" spans="1:8" ht="12.75">
      <c r="A27" s="12" t="s">
        <v>224</v>
      </c>
      <c r="B27" s="36">
        <f>IF(POP2002=0,0,Dados!Y604/POP2002*100000)</f>
        <v>10.442365123327606</v>
      </c>
      <c r="C27" s="36">
        <f>IF(POP2003=0,0,Dados!Z604/POP2003*100000)</f>
        <v>13.483958685967794</v>
      </c>
      <c r="D27" s="36">
        <f>IF(POP2004=0,0,Dados!AA604/POP2004*100000)</f>
        <v>12.264866608219279</v>
      </c>
      <c r="E27" s="36">
        <f>IF(POP2005=0,0,Dados!AB604/POP2005*100000)</f>
        <v>15.31948582890215</v>
      </c>
      <c r="F27" s="36">
        <f>IF(POP2006=0,0,Dados!AC604/POP2006*100000)</f>
        <v>15.57107776597236</v>
      </c>
      <c r="G27" s="36">
        <f>IF(POP2007=0,0,Dados!AD604/POP2007*100000)</f>
        <v>17.972572513583977</v>
      </c>
      <c r="H27" s="36">
        <f>IF(POP2008=0,0,Dados!AG604/POP2008*100000)</f>
        <v>19.64939079751945</v>
      </c>
    </row>
    <row r="28" ht="12.75">
      <c r="A28" t="s">
        <v>213</v>
      </c>
    </row>
    <row r="29" ht="12.75">
      <c r="A29" s="8" t="s">
        <v>209</v>
      </c>
    </row>
    <row r="31" spans="1:8" ht="12.75">
      <c r="A31" s="104" t="s">
        <v>225</v>
      </c>
      <c r="B31" s="105">
        <f>Dados!Y462</f>
        <v>2002</v>
      </c>
      <c r="C31" s="105">
        <f>Dados!Z462</f>
        <v>2003</v>
      </c>
      <c r="D31" s="105">
        <f>Dados!AA462</f>
        <v>2004</v>
      </c>
      <c r="E31" s="105">
        <f>Dados!AB462</f>
        <v>2005</v>
      </c>
      <c r="F31" s="105">
        <f>Dados!AC462</f>
        <v>2006</v>
      </c>
      <c r="G31" s="105">
        <f>Dados!AD462</f>
        <v>2007</v>
      </c>
      <c r="H31" s="105">
        <f>Dados!AF461</f>
        <v>2008</v>
      </c>
    </row>
    <row r="32" spans="1:8" ht="12.75">
      <c r="A32" s="29" t="s">
        <v>226</v>
      </c>
      <c r="B32" s="95">
        <f>Dados!Y609</f>
        <v>21490</v>
      </c>
      <c r="C32" s="95">
        <f>Dados!Z609</f>
        <v>22524</v>
      </c>
      <c r="D32" s="95">
        <f>Dados!AA609</f>
        <v>22823</v>
      </c>
      <c r="E32" s="95">
        <f>Dados!AB609</f>
        <v>23931</v>
      </c>
      <c r="F32" s="95">
        <f>Dados!AC609</f>
        <v>22643</v>
      </c>
      <c r="G32" s="10">
        <f>Dados!AD609</f>
        <v>23821</v>
      </c>
      <c r="H32" s="95">
        <f>Dados!AG609</f>
        <v>24743</v>
      </c>
    </row>
    <row r="33" spans="1:8" ht="12.75">
      <c r="A33" s="29" t="s">
        <v>227</v>
      </c>
      <c r="B33" s="35">
        <f>IF(POP2002=0,0,B32/POP2002*1000)</f>
        <v>3.7030763448896082</v>
      </c>
      <c r="C33" s="35">
        <f>IF(POP2003=0,0,C32/POP2003*1000)</f>
        <v>3.834756129327508</v>
      </c>
      <c r="D33" s="35">
        <f>IF(POP2004=0,0,D32/POP2004*1000)</f>
        <v>3.839794932776249</v>
      </c>
      <c r="E33" s="35">
        <f>IF(POP2005=0,0,E32/POP2005*1000)</f>
        <v>3.9209691483578326</v>
      </c>
      <c r="F33" s="35">
        <f>IF(POP2006=0,0,F32/POP2006*1000)</f>
        <v>3.661224442937821</v>
      </c>
      <c r="G33" s="35">
        <f>IF(POP2007=0,0,G32/POP2007*1000)</f>
        <v>3.802172733979431</v>
      </c>
      <c r="H33" s="35">
        <f>IF(POP2008=0,0,H32/POP2008*1000)</f>
        <v>3.9240103026878432</v>
      </c>
    </row>
    <row r="34" spans="1:8" ht="12.75">
      <c r="A34" s="64" t="s">
        <v>228</v>
      </c>
      <c r="B34" s="35">
        <f>IF(B32=0,0,Dados!Y593/B32*100)</f>
        <v>40.30711959050721</v>
      </c>
      <c r="C34" s="35">
        <f>IF(C32=0,0,Dados!Z593/C32*100)</f>
        <v>37.355709465459064</v>
      </c>
      <c r="D34" s="35">
        <f>IF(D32=0,0,Dados!AA593/D32*100)</f>
        <v>36.572755553608204</v>
      </c>
      <c r="E34" s="35">
        <f>IF(E32=0,0,Dados!AB593/E32*100)</f>
        <v>16.622790522752915</v>
      </c>
      <c r="F34" s="35">
        <f>IF(F32=0,0,Dados!AC593/F32*100)</f>
        <v>10.294572273991962</v>
      </c>
      <c r="G34" s="35">
        <f>IF(G32=0,0,Dados!AD593/G32*100)</f>
        <v>8.127282649762813</v>
      </c>
      <c r="H34" s="35">
        <f>IF(H32=0,0,Dados!AG593/H32*100)</f>
        <v>7.19395384553207</v>
      </c>
    </row>
    <row r="35" spans="1:8" ht="12.75">
      <c r="A35" s="29" t="s">
        <v>229</v>
      </c>
      <c r="B35" s="95">
        <f>Dados!Y633</f>
        <v>2425</v>
      </c>
      <c r="C35" s="95">
        <f>Dados!Z633</f>
        <v>2473</v>
      </c>
      <c r="D35" s="95">
        <f>Dados!AA633</f>
        <v>2213</v>
      </c>
      <c r="E35" s="95">
        <f>Dados!AB633</f>
        <v>2465</v>
      </c>
      <c r="F35" s="95">
        <f>Dados!AC633</f>
        <v>2240</v>
      </c>
      <c r="G35" s="95">
        <f>Dados!AD633</f>
        <v>2164</v>
      </c>
      <c r="H35" s="95">
        <f>Dados!AG633</f>
        <v>2055</v>
      </c>
    </row>
    <row r="36" spans="1:8" ht="12.75">
      <c r="A36" s="29" t="s">
        <v>230</v>
      </c>
      <c r="B36" s="95">
        <f>Dados!Y631</f>
        <v>457</v>
      </c>
      <c r="C36" s="95">
        <f>Dados!Z631</f>
        <v>440</v>
      </c>
      <c r="D36" s="95">
        <f>Dados!AA631</f>
        <v>345</v>
      </c>
      <c r="E36" s="95">
        <f>Dados!AB631</f>
        <v>176</v>
      </c>
      <c r="F36" s="95">
        <f>Dados!AC631</f>
        <v>139</v>
      </c>
      <c r="G36" s="95">
        <f>Dados!AD631</f>
        <v>77</v>
      </c>
      <c r="H36" s="95">
        <f>Dados!AG631</f>
        <v>80</v>
      </c>
    </row>
    <row r="37" spans="1:8" ht="12.75">
      <c r="A37" s="29" t="s">
        <v>231</v>
      </c>
      <c r="B37" s="35">
        <f aca="true" t="shared" si="1" ref="B37:G37">IF(B32=0,0,B35/B32*100)</f>
        <v>11.284318287575616</v>
      </c>
      <c r="C37" s="35">
        <f t="shared" si="1"/>
        <v>10.97939975137631</v>
      </c>
      <c r="D37" s="35">
        <f t="shared" si="1"/>
        <v>9.69635893616089</v>
      </c>
      <c r="E37" s="35">
        <f t="shared" si="1"/>
        <v>10.300447118799882</v>
      </c>
      <c r="F37" s="35">
        <f>IF(F32=0,0,F35/F32*100)</f>
        <v>9.892682065097382</v>
      </c>
      <c r="G37" s="35">
        <f t="shared" si="1"/>
        <v>9.084421308929096</v>
      </c>
      <c r="H37" s="35">
        <f>IF(H32=0,0,H35/H32*100)</f>
        <v>8.305379299195732</v>
      </c>
    </row>
    <row r="38" spans="1:8" ht="12.75">
      <c r="A38" s="64" t="s">
        <v>232</v>
      </c>
      <c r="B38" s="35">
        <f aca="true" t="shared" si="2" ref="B38:G38">IF(B35=0,0,B36/B35*100)</f>
        <v>18.84536082474227</v>
      </c>
      <c r="C38" s="35">
        <f t="shared" si="2"/>
        <v>17.792155276991508</v>
      </c>
      <c r="D38" s="35">
        <f t="shared" si="2"/>
        <v>15.589697243560776</v>
      </c>
      <c r="E38" s="35">
        <f t="shared" si="2"/>
        <v>7.139959432048681</v>
      </c>
      <c r="F38" s="35">
        <f>IF(F35=0,0,F36/F35*100)</f>
        <v>6.205357142857143</v>
      </c>
      <c r="G38" s="35">
        <f t="shared" si="2"/>
        <v>3.5582255083179297</v>
      </c>
      <c r="H38" s="35">
        <f>IF(H35=0,0,H36/H35*100)</f>
        <v>3.8929440389294405</v>
      </c>
    </row>
    <row r="39" spans="1:8" ht="12.75">
      <c r="A39" s="30" t="s">
        <v>233</v>
      </c>
      <c r="B39" s="36">
        <f>IF(Nascimentos!E5=0,0,Mortalidade!B35/Nascimentos!E5*1000)</f>
        <v>20.56531288957487</v>
      </c>
      <c r="C39" s="36">
        <f>IF(Nascimentos!F5=0,0,Mortalidade!C35/Nascimentos!F5*1000)</f>
        <v>19.332395247029392</v>
      </c>
      <c r="D39" s="36">
        <f>IF(Nascimentos!G5=0,0,Mortalidade!D35/Nascimentos!G5*1000)</f>
        <v>17.491582225454085</v>
      </c>
      <c r="E39" s="36">
        <f>IF(Nascimentos!H5=0,0,Mortalidade!E35/Nascimentos!H5*1000)</f>
        <v>18.922819461716795</v>
      </c>
      <c r="F39" s="36">
        <f>IF(Nascimentos!D5=0,0,Mortalidade!F35/Nascimentos!I5*1000)</f>
        <v>17.537815915567943</v>
      </c>
      <c r="G39" s="36">
        <f>IF(Nascimentos!J5=0,0,Mortalidade!G35/Nascimentos!J5*1000)</f>
        <v>16.99827974895332</v>
      </c>
      <c r="H39" s="36">
        <f>IF(Nascimentos!K5=0,0,Mortalidade!H35/Nascimentos!K5*1000)</f>
        <v>16.368632761161336</v>
      </c>
    </row>
    <row r="40" ht="12.75">
      <c r="A40" s="64" t="s">
        <v>234</v>
      </c>
    </row>
    <row r="41" ht="12.75">
      <c r="A41" t="s">
        <v>235</v>
      </c>
    </row>
    <row r="42" ht="12.75">
      <c r="A42" t="s">
        <v>213</v>
      </c>
    </row>
    <row r="43" spans="1:6" ht="12.75">
      <c r="A43" s="8" t="s">
        <v>209</v>
      </c>
      <c r="F43" s="2"/>
    </row>
    <row r="44" spans="6:9" ht="12.75">
      <c r="F44" s="106"/>
      <c r="G44" s="106"/>
      <c r="H44" s="106"/>
      <c r="I44" s="106"/>
    </row>
    <row r="45" spans="6:9" ht="12.75">
      <c r="F45" s="107"/>
      <c r="G45" s="107"/>
      <c r="H45" s="107"/>
      <c r="I45" s="107"/>
    </row>
    <row r="46" ht="12.75">
      <c r="F46" s="2"/>
    </row>
  </sheetData>
  <sheetProtection selectLockedCells="1" selectUnlockedCells="1"/>
  <mergeCells count="5">
    <mergeCell ref="A1:L1"/>
    <mergeCell ref="A3:K3"/>
    <mergeCell ref="A4:K4"/>
    <mergeCell ref="A17:H17"/>
    <mergeCell ref="A18:H18"/>
  </mergeCells>
  <printOptions horizontalCentered="1"/>
  <pageMargins left="0.7875" right="0.7875" top="0.9840277777777777" bottom="0.9840277777777777" header="0.5118055555555555" footer="0.5118055555555555"/>
  <pageSetup fitToHeight="1" fitToWidth="1" horizontalDpi="300" verticalDpi="300" orientation="landscape" paperSize="9"/>
  <headerFooter alignWithMargins="0">
    <oddFooter>&amp;RMS/SE/Datasus
Gerado em &amp;D - &amp;T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Plan112">
    <pageSetUpPr fitToPage="1"/>
  </sheetPr>
  <dimension ref="A1:L28"/>
  <sheetViews>
    <sheetView showGridLines="0" showRowColHeaders="0" zoomScale="91" zoomScaleNormal="91" workbookViewId="0" topLeftCell="A1">
      <selection activeCell="A1" sqref="A1"/>
    </sheetView>
  </sheetViews>
  <sheetFormatPr defaultColWidth="9.140625" defaultRowHeight="12.75"/>
  <cols>
    <col min="1" max="1" width="47.421875" style="0" customWidth="1"/>
    <col min="2" max="5" width="8.7109375" style="0" customWidth="1"/>
    <col min="7" max="7" width="10.57421875" style="0" customWidth="1"/>
  </cols>
  <sheetData>
    <row r="1" spans="1:12" ht="12.75">
      <c r="A1" s="4" t="str">
        <f>Dados!C2</f>
        <v>Unidade da Federação: Maranhão - MA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3" spans="1:11" ht="12.75">
      <c r="A3" s="6" t="s">
        <v>236</v>
      </c>
      <c r="B3" s="6"/>
      <c r="C3" s="6"/>
      <c r="D3" s="6"/>
      <c r="E3" s="6"/>
      <c r="F3" s="6"/>
      <c r="G3" s="6"/>
      <c r="H3" s="6"/>
      <c r="I3" s="6"/>
      <c r="J3" s="6"/>
      <c r="K3" s="6"/>
    </row>
    <row r="4" spans="1:11" ht="12.75">
      <c r="A4" s="80" t="s">
        <v>237</v>
      </c>
      <c r="B4" s="80"/>
      <c r="C4" s="80"/>
      <c r="D4" s="80"/>
      <c r="E4" s="80"/>
      <c r="F4" s="80"/>
      <c r="G4" s="80"/>
      <c r="H4" s="80"/>
      <c r="I4" s="80"/>
      <c r="J4" s="80"/>
      <c r="K4" s="80"/>
    </row>
    <row r="5" spans="1:11" ht="12.75">
      <c r="A5" s="103" t="s">
        <v>238</v>
      </c>
      <c r="B5" s="103">
        <f>Dados!H637</f>
        <v>2000</v>
      </c>
      <c r="C5" s="103">
        <f>Dados!I637</f>
        <v>2001</v>
      </c>
      <c r="D5" s="103">
        <f>Dados!J637</f>
        <v>2002</v>
      </c>
      <c r="E5" s="103">
        <f>Dados!K637</f>
        <v>2003</v>
      </c>
      <c r="F5" s="103">
        <f>Dados!L637</f>
        <v>2004</v>
      </c>
      <c r="G5" s="103">
        <f>Dados!M637</f>
        <v>2005</v>
      </c>
      <c r="H5" s="108">
        <f>Dados!N637</f>
        <v>2006</v>
      </c>
      <c r="I5" s="103">
        <f>Dados!O637</f>
        <v>2007</v>
      </c>
      <c r="J5" s="103">
        <f>Dados!P637</f>
        <v>2008</v>
      </c>
      <c r="K5" s="103">
        <f>Dados!Q637</f>
        <v>2009</v>
      </c>
    </row>
    <row r="6" spans="1:11" ht="12.75">
      <c r="A6" s="8" t="str">
        <f>Dados!A638</f>
        <v>BCG (BCG)</v>
      </c>
      <c r="B6" s="35">
        <f>Dados!H638</f>
        <v>122.28</v>
      </c>
      <c r="C6" s="35">
        <f>Dados!I638</f>
        <v>122.47</v>
      </c>
      <c r="D6" s="35">
        <f>Dados!J638</f>
        <v>118.94</v>
      </c>
      <c r="E6" s="35">
        <f>Dados!K638</f>
        <v>119.88</v>
      </c>
      <c r="F6" s="35">
        <f>Dados!L638</f>
        <v>112.51</v>
      </c>
      <c r="G6" s="35">
        <f>Dados!M638</f>
        <v>115.61</v>
      </c>
      <c r="H6" s="35">
        <f>Dados!N638</f>
        <v>138.46</v>
      </c>
      <c r="I6" s="35">
        <f>Dados!O638</f>
        <v>141.52</v>
      </c>
      <c r="J6" s="35">
        <f>Dados!P638</f>
        <v>133.85</v>
      </c>
      <c r="K6" s="35">
        <f>Dados!Q638</f>
        <v>124.05</v>
      </c>
    </row>
    <row r="7" spans="1:11" ht="12.75">
      <c r="A7" s="8" t="str">
        <f>Dados!A639</f>
        <v>Contra Febre Amarela (FA)</v>
      </c>
      <c r="B7" s="35">
        <f>Dados!H639</f>
        <v>99.63</v>
      </c>
      <c r="C7" s="35">
        <f>Dados!I639</f>
        <v>93.76</v>
      </c>
      <c r="D7" s="35">
        <f>Dados!J639</f>
        <v>98.7</v>
      </c>
      <c r="E7" s="35">
        <f>Dados!K639</f>
        <v>97.72</v>
      </c>
      <c r="F7" s="35">
        <f>Dados!L639</f>
        <v>79.62</v>
      </c>
      <c r="G7" s="35">
        <f>Dados!M639</f>
        <v>88.92</v>
      </c>
      <c r="H7" s="35">
        <f>Dados!N639</f>
        <v>106.79</v>
      </c>
      <c r="I7" s="35">
        <f>Dados!O639</f>
        <v>114.12</v>
      </c>
      <c r="J7" s="35">
        <f>Dados!P639</f>
        <v>102.4</v>
      </c>
      <c r="K7" s="35">
        <f>Dados!Q639</f>
        <v>97.12</v>
      </c>
    </row>
    <row r="8" spans="1:11" ht="12.75">
      <c r="A8" s="8" t="str">
        <f>Dados!A640</f>
        <v>Contra Haemophilus influenzae tipo b (Hib)</v>
      </c>
      <c r="B8" s="35">
        <f>Dados!H640</f>
        <v>25.17</v>
      </c>
      <c r="C8" s="35">
        <f>Dados!I640</f>
        <v>70.53</v>
      </c>
      <c r="D8" s="35">
        <f>Dados!J640</f>
        <v>31.38</v>
      </c>
      <c r="E8" s="35">
        <f>Dados!K640</f>
        <v>2.71</v>
      </c>
      <c r="F8" s="35">
        <f>Dados!L640</f>
        <v>0.02</v>
      </c>
      <c r="G8" s="35">
        <f>Dados!M640</f>
        <v>0.01</v>
      </c>
      <c r="H8" s="35">
        <f>Dados!N640</f>
        <v>0</v>
      </c>
      <c r="I8" s="35">
        <f>Dados!O640</f>
        <v>0.01</v>
      </c>
      <c r="J8" s="35">
        <f>Dados!P640</f>
        <v>0.02</v>
      </c>
      <c r="K8" s="35">
        <f>Dados!Q640</f>
        <v>0.01</v>
      </c>
    </row>
    <row r="9" spans="1:11" ht="12.75">
      <c r="A9" s="8" t="str">
        <f>Dados!A641</f>
        <v>Contra Hepatite B (HB)</v>
      </c>
      <c r="B9" s="35">
        <f>Dados!H641</f>
        <v>64.93</v>
      </c>
      <c r="C9" s="35">
        <f>Dados!I641</f>
        <v>75.45</v>
      </c>
      <c r="D9" s="35">
        <f>Dados!J641</f>
        <v>79.78</v>
      </c>
      <c r="E9" s="35">
        <f>Dados!K641</f>
        <v>84.96</v>
      </c>
      <c r="F9" s="35">
        <f>Dados!L641</f>
        <v>83.19</v>
      </c>
      <c r="G9" s="35">
        <f>Dados!M641</f>
        <v>87.18</v>
      </c>
      <c r="H9" s="35">
        <f>Dados!N641</f>
        <v>106.39</v>
      </c>
      <c r="I9" s="35">
        <f>Dados!O641</f>
        <v>106.25</v>
      </c>
      <c r="J9" s="35">
        <f>Dados!P641</f>
        <v>103.19</v>
      </c>
      <c r="K9" s="35">
        <f>Dados!Q641</f>
        <v>100.05</v>
      </c>
    </row>
    <row r="10" spans="1:11" ht="12.75">
      <c r="A10" s="8" t="str">
        <f>Dados!A642</f>
        <v>Contra Influenza (Campanha) (INF)</v>
      </c>
      <c r="B10" s="35">
        <f>Dados!H642</f>
        <v>88.56</v>
      </c>
      <c r="C10" s="35">
        <f>Dados!I642</f>
        <v>81.29</v>
      </c>
      <c r="D10" s="35">
        <f>Dados!J642</f>
        <v>81.17</v>
      </c>
      <c r="E10" s="35">
        <f>Dados!K642</f>
        <v>92.7</v>
      </c>
      <c r="F10" s="35">
        <f>Dados!L642</f>
        <v>93.42</v>
      </c>
      <c r="G10" s="35">
        <f>Dados!M642</f>
        <v>92.26</v>
      </c>
      <c r="H10" s="35">
        <f>Dados!N642</f>
        <v>90.93</v>
      </c>
      <c r="I10" s="35">
        <f>Dados!O642</f>
        <v>89.54</v>
      </c>
      <c r="J10" s="35">
        <f>Dados!P642</f>
        <v>85.85</v>
      </c>
      <c r="K10" s="35">
        <f>Dados!Q642</f>
        <v>94.05</v>
      </c>
    </row>
    <row r="11" spans="1:11" ht="12.75">
      <c r="A11" s="8" t="str">
        <f>Dados!A643</f>
        <v>Contra Sarampo</v>
      </c>
      <c r="B11" s="35">
        <f>Dados!H643</f>
        <v>103.22</v>
      </c>
      <c r="C11" s="35">
        <f>Dados!I643</f>
        <v>103.24</v>
      </c>
      <c r="D11" s="35">
        <f>Dados!J643</f>
        <v>100.98</v>
      </c>
      <c r="E11" s="35">
        <f>Dados!K643</f>
        <v>24.56</v>
      </c>
      <c r="F11" s="35">
        <f>Dados!L643</f>
        <v>0</v>
      </c>
      <c r="G11" s="35">
        <f>Dados!M643</f>
        <v>0</v>
      </c>
      <c r="H11" s="35">
        <f>Dados!N643</f>
        <v>0</v>
      </c>
      <c r="I11" s="35">
        <f>Dados!O643</f>
        <v>0</v>
      </c>
      <c r="J11" s="35">
        <f>Dados!P643</f>
        <v>0</v>
      </c>
      <c r="K11" s="35">
        <f>Dados!Q643</f>
        <v>0</v>
      </c>
    </row>
    <row r="12" spans="1:11" ht="12.75">
      <c r="A12" s="8" t="str">
        <f>Dados!A644</f>
        <v>Dupla Viral (SR)</v>
      </c>
      <c r="B12" s="35">
        <f>Dados!H644</f>
        <v>0</v>
      </c>
      <c r="C12" s="35">
        <f>Dados!I644</f>
        <v>0</v>
      </c>
      <c r="D12" s="35">
        <f>Dados!J644</f>
        <v>0</v>
      </c>
      <c r="E12" s="35">
        <f>Dados!K644</f>
        <v>0</v>
      </c>
      <c r="F12" s="35">
        <f>Dados!L644</f>
        <v>0</v>
      </c>
      <c r="G12" s="35">
        <f>Dados!M644</f>
        <v>0</v>
      </c>
      <c r="H12" s="35">
        <f>Dados!N644</f>
        <v>0.4</v>
      </c>
      <c r="I12" s="35">
        <f>Dados!O644</f>
        <v>0.37</v>
      </c>
      <c r="J12" s="35">
        <f>Dados!P644</f>
        <v>0.3</v>
      </c>
      <c r="K12" s="35">
        <f>Dados!Q644</f>
        <v>0.62</v>
      </c>
    </row>
    <row r="13" spans="1:11" ht="12.75">
      <c r="A13" s="8" t="str">
        <f>Dados!A645</f>
        <v>Oral Contra Poliomielite (VOP)</v>
      </c>
      <c r="B13" s="35">
        <f>Dados!H645</f>
        <v>80.98</v>
      </c>
      <c r="C13" s="35">
        <f>Dados!I645</f>
        <v>96.45</v>
      </c>
      <c r="D13" s="35">
        <f>Dados!J645</f>
        <v>96.78</v>
      </c>
      <c r="E13" s="35">
        <f>Dados!K645</f>
        <v>99.51</v>
      </c>
      <c r="F13" s="35">
        <f>Dados!L645</f>
        <v>93.9</v>
      </c>
      <c r="G13" s="35">
        <f>Dados!M645</f>
        <v>98.31</v>
      </c>
      <c r="H13" s="35">
        <f>Dados!N645</f>
        <v>114.26</v>
      </c>
      <c r="I13" s="35">
        <f>Dados!O645</f>
        <v>118.47</v>
      </c>
      <c r="J13" s="35">
        <f>Dados!P645</f>
        <v>110.43</v>
      </c>
      <c r="K13" s="35">
        <f>Dados!Q645</f>
        <v>105.56</v>
      </c>
    </row>
    <row r="14" spans="1:11" ht="12.75">
      <c r="A14" s="8" t="str">
        <f>Dados!A646</f>
        <v>Oral Contra Poliomielite (Campanha 1ª etapa) (VOP)</v>
      </c>
      <c r="B14" s="35">
        <f>Dados!H646</f>
        <v>94.86</v>
      </c>
      <c r="C14" s="35">
        <f>Dados!I646</f>
        <v>96.51</v>
      </c>
      <c r="D14" s="35">
        <f>Dados!J646</f>
        <v>98.18</v>
      </c>
      <c r="E14" s="35">
        <f>Dados!K646</f>
        <v>98.67</v>
      </c>
      <c r="F14" s="35">
        <f>Dados!L646</f>
        <v>97.19</v>
      </c>
      <c r="G14" s="35">
        <f>Dados!M646</f>
        <v>98.14</v>
      </c>
      <c r="H14" s="35">
        <f>Dados!N646</f>
        <v>98.69</v>
      </c>
      <c r="I14" s="35">
        <f>Dados!O646</f>
        <v>107</v>
      </c>
      <c r="J14" s="35">
        <f>Dados!P646</f>
        <v>103.73</v>
      </c>
      <c r="K14" s="35">
        <f>Dados!Q646</f>
        <v>101.96</v>
      </c>
    </row>
    <row r="15" spans="1:11" ht="12.75">
      <c r="A15" s="8" t="str">
        <f>Dados!A647</f>
        <v>Oral Contra Poliomielite (Campanha 2ª etapa) (VOP)</v>
      </c>
      <c r="B15" s="35">
        <f>Dados!H647</f>
        <v>94.65</v>
      </c>
      <c r="C15" s="35">
        <f>Dados!I647</f>
        <v>103.81</v>
      </c>
      <c r="D15" s="35">
        <f>Dados!J647</f>
        <v>96.16</v>
      </c>
      <c r="E15" s="35">
        <f>Dados!K647</f>
        <v>98.39</v>
      </c>
      <c r="F15" s="35">
        <f>Dados!L647</f>
        <v>95.56</v>
      </c>
      <c r="G15" s="35">
        <f>Dados!M647</f>
        <v>98.44</v>
      </c>
      <c r="H15" s="35">
        <f>Dados!N647</f>
        <v>102.62</v>
      </c>
      <c r="I15" s="35">
        <f>Dados!O647</f>
        <v>108.21</v>
      </c>
      <c r="J15" s="35">
        <f>Dados!P647</f>
        <v>103.32</v>
      </c>
      <c r="K15" s="35">
        <f>Dados!Q647</f>
        <v>101.43</v>
      </c>
    </row>
    <row r="16" spans="1:11" ht="12.75">
      <c r="A16" s="8" t="str">
        <f>Dados!A648</f>
        <v>Oral de Rotavírus Humano (RR)</v>
      </c>
      <c r="B16" s="35">
        <f>Dados!H648</f>
        <v>0</v>
      </c>
      <c r="C16" s="35">
        <f>Dados!I648</f>
        <v>0</v>
      </c>
      <c r="D16" s="35">
        <f>Dados!J648</f>
        <v>0</v>
      </c>
      <c r="E16" s="35">
        <f>Dados!K648</f>
        <v>0</v>
      </c>
      <c r="F16" s="35">
        <f>Dados!L648</f>
        <v>0</v>
      </c>
      <c r="G16" s="35">
        <f>Dados!M648</f>
        <v>0</v>
      </c>
      <c r="H16" s="35">
        <f>Dados!N648</f>
        <v>32.94</v>
      </c>
      <c r="I16" s="35">
        <f>Dados!O648</f>
        <v>62.95</v>
      </c>
      <c r="J16" s="35">
        <f>Dados!P648</f>
        <v>70.2</v>
      </c>
      <c r="K16" s="35">
        <f>Dados!Q648</f>
        <v>72.89</v>
      </c>
    </row>
    <row r="17" spans="1:11" ht="12.75">
      <c r="A17" s="8" t="str">
        <f>Dados!A649</f>
        <v>Tetravalente (DTP/Hib) (TETRA)</v>
      </c>
      <c r="B17" s="35">
        <f>Dados!H649</f>
        <v>0</v>
      </c>
      <c r="C17" s="35">
        <f>Dados!I649</f>
        <v>0</v>
      </c>
      <c r="D17" s="35">
        <f>Dados!J649</f>
        <v>48.29</v>
      </c>
      <c r="E17" s="35">
        <f>Dados!K649</f>
        <v>90.81</v>
      </c>
      <c r="F17" s="35">
        <f>Dados!L649</f>
        <v>84.8</v>
      </c>
      <c r="G17" s="35">
        <f>Dados!M649</f>
        <v>91.65</v>
      </c>
      <c r="H17" s="35">
        <f>Dados!N649</f>
        <v>108.9</v>
      </c>
      <c r="I17" s="35">
        <f>Dados!O649</f>
        <v>111.54</v>
      </c>
      <c r="J17" s="35">
        <f>Dados!P649</f>
        <v>109.32</v>
      </c>
      <c r="K17" s="35">
        <f>Dados!Q649</f>
        <v>102.75</v>
      </c>
    </row>
    <row r="18" spans="1:11" ht="12.75">
      <c r="A18" s="8" t="str">
        <f>Dados!A650</f>
        <v>Tríplice Bacteriana (DTP)</v>
      </c>
      <c r="B18" s="35">
        <f>Dados!H650</f>
        <v>73.67</v>
      </c>
      <c r="C18" s="35">
        <f>Dados!I650</f>
        <v>83.64</v>
      </c>
      <c r="D18" s="35">
        <f>Dados!J650</f>
        <v>44.48</v>
      </c>
      <c r="E18" s="35">
        <f>Dados!K650</f>
        <v>0.49</v>
      </c>
      <c r="F18" s="35">
        <f>Dados!L650</f>
        <v>0.1</v>
      </c>
      <c r="G18" s="35">
        <f>Dados!M650</f>
        <v>0.22</v>
      </c>
      <c r="H18" s="35">
        <f>Dados!N650</f>
        <v>0.63</v>
      </c>
      <c r="I18" s="35">
        <f>Dados!O650</f>
        <v>0.71</v>
      </c>
      <c r="J18" s="35">
        <f>Dados!P650</f>
        <v>0.15</v>
      </c>
      <c r="K18" s="35">
        <f>Dados!Q650</f>
        <v>0.21</v>
      </c>
    </row>
    <row r="19" spans="1:11" ht="12.75">
      <c r="A19" s="8" t="str">
        <f>Dados!A651</f>
        <v>Tríplice Viral (SCR)</v>
      </c>
      <c r="B19" s="35">
        <f>Dados!H651</f>
        <v>82.66</v>
      </c>
      <c r="C19" s="35">
        <f>Dados!I651</f>
        <v>80.13</v>
      </c>
      <c r="D19" s="35">
        <f>Dados!J651</f>
        <v>83.4</v>
      </c>
      <c r="E19" s="35">
        <f>Dados!K651</f>
        <v>102.32</v>
      </c>
      <c r="F19" s="35">
        <f>Dados!L651</f>
        <v>96.36</v>
      </c>
      <c r="G19" s="35">
        <f>Dados!M651</f>
        <v>103.46</v>
      </c>
      <c r="H19" s="35">
        <f>Dados!N651</f>
        <v>108.38</v>
      </c>
      <c r="I19" s="35">
        <f>Dados!O651</f>
        <v>119.33</v>
      </c>
      <c r="J19" s="35">
        <f>Dados!P651</f>
        <v>114.75</v>
      </c>
      <c r="K19" s="35">
        <f>Dados!Q651</f>
        <v>111.97</v>
      </c>
    </row>
    <row r="20" spans="1:11" ht="12.75">
      <c r="A20" s="8" t="str">
        <f>Dados!A652</f>
        <v>Tríplice Viral (campanha) (SCR)</v>
      </c>
      <c r="B20" s="35">
        <f>Dados!H652</f>
        <v>0</v>
      </c>
      <c r="C20" s="35">
        <f>Dados!I652</f>
        <v>0</v>
      </c>
      <c r="D20" s="35">
        <f>Dados!J652</f>
        <v>0</v>
      </c>
      <c r="E20" s="35">
        <f>Dados!K652</f>
        <v>0</v>
      </c>
      <c r="F20" s="35">
        <f>Dados!L652</f>
        <v>37.09</v>
      </c>
      <c r="G20" s="35">
        <f>Dados!M652</f>
        <v>0.05</v>
      </c>
      <c r="H20" s="35">
        <f>Dados!N652</f>
        <v>0</v>
      </c>
      <c r="I20" s="35">
        <f>Dados!O652</f>
        <v>0</v>
      </c>
      <c r="J20" s="35">
        <f>Dados!P652</f>
        <v>0</v>
      </c>
      <c r="K20" s="35">
        <f>Dados!Q652</f>
        <v>0</v>
      </c>
    </row>
    <row r="21" spans="1:11" ht="12.75">
      <c r="A21" s="8" t="str">
        <f>Dados!A653</f>
        <v>Totais das vacinas contra tuberculose</v>
      </c>
      <c r="B21" s="35">
        <f>Dados!H653</f>
        <v>0</v>
      </c>
      <c r="C21" s="35">
        <f>Dados!I653</f>
        <v>0</v>
      </c>
      <c r="D21" s="35">
        <f>Dados!J653</f>
        <v>0</v>
      </c>
      <c r="E21" s="35">
        <f>Dados!K653</f>
        <v>0</v>
      </c>
      <c r="F21" s="35">
        <f>Dados!L653</f>
        <v>0</v>
      </c>
      <c r="G21" s="35">
        <f>Dados!M653</f>
        <v>0</v>
      </c>
      <c r="H21" s="35">
        <f>Dados!N653</f>
        <v>138.46</v>
      </c>
      <c r="I21" s="35">
        <f>Dados!O653</f>
        <v>141.52</v>
      </c>
      <c r="J21" s="35">
        <f>Dados!P653</f>
        <v>133.85</v>
      </c>
      <c r="K21" s="35">
        <f>Dados!Q653</f>
        <v>124.05</v>
      </c>
    </row>
    <row r="22" spans="1:11" ht="12.75">
      <c r="A22" s="8" t="str">
        <f>Dados!A654</f>
        <v>Totais das vacinas contra hepatite B</v>
      </c>
      <c r="B22" s="35">
        <f>Dados!H654</f>
        <v>0</v>
      </c>
      <c r="C22" s="35">
        <f>Dados!I654</f>
        <v>0</v>
      </c>
      <c r="D22" s="35">
        <f>Dados!J654</f>
        <v>0</v>
      </c>
      <c r="E22" s="35">
        <f>Dados!K654</f>
        <v>0</v>
      </c>
      <c r="F22" s="35">
        <f>Dados!L654</f>
        <v>0</v>
      </c>
      <c r="G22" s="35">
        <f>Dados!M654</f>
        <v>0</v>
      </c>
      <c r="H22" s="35">
        <f>Dados!N654</f>
        <v>106.39</v>
      </c>
      <c r="I22" s="35">
        <f>Dados!O654</f>
        <v>106.25</v>
      </c>
      <c r="J22" s="35">
        <f>Dados!P654</f>
        <v>103.19</v>
      </c>
      <c r="K22" s="35">
        <f>Dados!Q654</f>
        <v>100.05</v>
      </c>
    </row>
    <row r="23" spans="1:11" ht="12.75">
      <c r="A23" s="8" t="str">
        <f>Dados!A655</f>
        <v>Totais das vacinas contra poliomielite</v>
      </c>
      <c r="B23" s="35">
        <f>Dados!H655</f>
        <v>0</v>
      </c>
      <c r="C23" s="35">
        <f>Dados!I655</f>
        <v>0</v>
      </c>
      <c r="D23" s="35">
        <f>Dados!J655</f>
        <v>0</v>
      </c>
      <c r="E23" s="35">
        <f>Dados!K655</f>
        <v>0</v>
      </c>
      <c r="F23" s="35">
        <f>Dados!L655</f>
        <v>0</v>
      </c>
      <c r="G23" s="35">
        <f>Dados!M655</f>
        <v>0</v>
      </c>
      <c r="H23" s="35">
        <f>Dados!N655</f>
        <v>114.26</v>
      </c>
      <c r="I23" s="35">
        <f>Dados!O655</f>
        <v>118.47</v>
      </c>
      <c r="J23" s="35">
        <f>Dados!P655</f>
        <v>110.43</v>
      </c>
      <c r="K23" s="35">
        <f>Dados!Q655</f>
        <v>105.56</v>
      </c>
    </row>
    <row r="24" spans="1:11" ht="12.75">
      <c r="A24" s="8" t="str">
        <f>Dados!A656</f>
        <v>Totais das vacinas Tetra + Penta + Hexavanlente</v>
      </c>
      <c r="B24" s="35">
        <f>Dados!H656</f>
        <v>0</v>
      </c>
      <c r="C24" s="35">
        <f>Dados!I656</f>
        <v>0</v>
      </c>
      <c r="D24" s="35">
        <f>Dados!J656</f>
        <v>0</v>
      </c>
      <c r="E24" s="35">
        <f>Dados!K656</f>
        <v>0</v>
      </c>
      <c r="F24" s="35">
        <f>Dados!L656</f>
        <v>0</v>
      </c>
      <c r="G24" s="35">
        <f>Dados!M656</f>
        <v>0</v>
      </c>
      <c r="H24" s="35">
        <f>Dados!N656</f>
        <v>108.9</v>
      </c>
      <c r="I24" s="35">
        <f>Dados!O656</f>
        <v>111.54</v>
      </c>
      <c r="J24" s="35">
        <f>Dados!P656</f>
        <v>109.32</v>
      </c>
      <c r="K24" s="35">
        <f>Dados!Q656</f>
        <v>102.75</v>
      </c>
    </row>
    <row r="25" spans="1:11" ht="12.75">
      <c r="A25" s="8" t="str">
        <f>Dados!A657</f>
        <v>Totais das vacinas contra sarampo e rubéola</v>
      </c>
      <c r="B25" s="35">
        <f>Dados!H657</f>
        <v>0</v>
      </c>
      <c r="C25" s="35">
        <f>Dados!I657</f>
        <v>0</v>
      </c>
      <c r="D25" s="35">
        <f>Dados!J657</f>
        <v>0</v>
      </c>
      <c r="E25" s="35">
        <f>Dados!K657</f>
        <v>0</v>
      </c>
      <c r="F25" s="35">
        <f>Dados!L657</f>
        <v>0</v>
      </c>
      <c r="G25" s="35">
        <f>Dados!M657</f>
        <v>0</v>
      </c>
      <c r="H25" s="35">
        <f>Dados!N657</f>
        <v>108.78</v>
      </c>
      <c r="I25" s="35">
        <f>Dados!O657</f>
        <v>119.69</v>
      </c>
      <c r="J25" s="35">
        <f>Dados!P657</f>
        <v>115.05</v>
      </c>
      <c r="K25" s="35">
        <f>Dados!Q657</f>
        <v>112.59</v>
      </c>
    </row>
    <row r="26" spans="1:11" ht="12.75">
      <c r="A26" s="12" t="str">
        <f>Dados!A658</f>
        <v>Totais das vacinas contra difteria e tétano</v>
      </c>
      <c r="B26" s="36">
        <f>Dados!H658</f>
        <v>0</v>
      </c>
      <c r="C26" s="36">
        <f>Dados!I658</f>
        <v>0</v>
      </c>
      <c r="D26" s="36">
        <f>Dados!J658</f>
        <v>0</v>
      </c>
      <c r="E26" s="36">
        <f>Dados!K658</f>
        <v>0</v>
      </c>
      <c r="F26" s="36">
        <f>Dados!L658</f>
        <v>0</v>
      </c>
      <c r="G26" s="36">
        <f>Dados!M658</f>
        <v>0</v>
      </c>
      <c r="H26" s="36">
        <f>Dados!N658</f>
        <v>109.53</v>
      </c>
      <c r="I26" s="36">
        <f>Dados!O658</f>
        <v>112.25</v>
      </c>
      <c r="J26" s="36">
        <f>Dados!P658</f>
        <v>109.47</v>
      </c>
      <c r="K26" s="36">
        <f>Dados!Q658</f>
        <v>102.97</v>
      </c>
    </row>
    <row r="27" spans="1:11" ht="12.75">
      <c r="A27" s="15" t="s">
        <v>239</v>
      </c>
      <c r="B27" s="15"/>
      <c r="C27" s="15"/>
      <c r="D27" s="15"/>
      <c r="E27" s="15"/>
      <c r="F27" s="15"/>
      <c r="G27" s="15"/>
      <c r="H27" s="21"/>
      <c r="I27" s="21"/>
      <c r="J27" s="21"/>
      <c r="K27" s="21"/>
    </row>
    <row r="28" spans="1:11" ht="12.75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</row>
  </sheetData>
  <sheetProtection selectLockedCells="1" selectUnlockedCells="1"/>
  <mergeCells count="3">
    <mergeCell ref="A1:L1"/>
    <mergeCell ref="A3:K3"/>
    <mergeCell ref="A4:K4"/>
  </mergeCells>
  <printOptions horizontalCentered="1"/>
  <pageMargins left="0.7875" right="0.7875" top="0.9840277777777777" bottom="0.9840277777777777" header="0.5118055555555555" footer="0.5118055555555555"/>
  <pageSetup fitToHeight="1" fitToWidth="1" horizontalDpi="300" verticalDpi="300" orientation="landscape" paperSize="9"/>
  <headerFooter alignWithMargins="0">
    <oddFooter>&amp;RMS/SE/Datasus
Gerado em &amp;D - &amp;T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Plan11">
    <pageSetUpPr fitToPage="1"/>
  </sheetPr>
  <dimension ref="A1:AF40"/>
  <sheetViews>
    <sheetView showGridLines="0" showRowColHeaders="0" workbookViewId="0" topLeftCell="A1">
      <selection activeCell="A1" sqref="A1"/>
    </sheetView>
  </sheetViews>
  <sheetFormatPr defaultColWidth="9.140625" defaultRowHeight="12.75"/>
  <cols>
    <col min="1" max="1" width="9.57421875" style="0" customWidth="1"/>
    <col min="2" max="2" width="10.57421875" style="0" customWidth="1"/>
    <col min="3" max="3" width="12.140625" style="0" customWidth="1"/>
    <col min="4" max="4" width="12.57421875" style="0" customWidth="1"/>
    <col min="5" max="5" width="13.421875" style="0" customWidth="1"/>
    <col min="6" max="6" width="15.8515625" style="0" customWidth="1"/>
    <col min="7" max="7" width="14.57421875" style="0" customWidth="1"/>
    <col min="8" max="8" width="15.28125" style="0" customWidth="1"/>
    <col min="9" max="9" width="11.57421875" style="0" customWidth="1"/>
    <col min="10" max="10" width="14.00390625" style="0" customWidth="1"/>
    <col min="11" max="11" width="16.57421875" style="0" customWidth="1"/>
    <col min="12" max="12" width="15.00390625" style="0" customWidth="1"/>
    <col min="13" max="17" width="13.7109375" style="0" customWidth="1"/>
    <col min="18" max="18" width="11.00390625" style="0" customWidth="1"/>
    <col min="19" max="21" width="13.7109375" style="0" customWidth="1"/>
    <col min="22" max="22" width="12.57421875" style="0" customWidth="1"/>
    <col min="23" max="25" width="13.7109375" style="0" customWidth="1"/>
    <col min="26" max="26" width="8.7109375" style="0" customWidth="1"/>
  </cols>
  <sheetData>
    <row r="1" spans="1:32" ht="12.75">
      <c r="A1" s="4" t="str">
        <f>Dados!C2</f>
        <v>Unidade da Federação: Maranhão - MA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62"/>
      <c r="AE1" s="62"/>
      <c r="AF1" s="62"/>
    </row>
    <row r="3" spans="1:26" ht="12.75">
      <c r="A3" s="7" t="s">
        <v>240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7" s="112" customFormat="1" ht="48.75">
      <c r="A4" s="55" t="s">
        <v>34</v>
      </c>
      <c r="B4" s="56" t="s">
        <v>241</v>
      </c>
      <c r="C4" s="109" t="s">
        <v>242</v>
      </c>
      <c r="D4" s="110" t="s">
        <v>243</v>
      </c>
      <c r="E4" s="110" t="s">
        <v>244</v>
      </c>
      <c r="F4" s="110" t="s">
        <v>245</v>
      </c>
      <c r="G4" s="110" t="s">
        <v>246</v>
      </c>
      <c r="H4" s="110" t="s">
        <v>247</v>
      </c>
      <c r="I4" s="110" t="s">
        <v>248</v>
      </c>
      <c r="J4" s="110" t="s">
        <v>249</v>
      </c>
      <c r="K4" s="110" t="s">
        <v>250</v>
      </c>
      <c r="L4" s="111" t="s">
        <v>251</v>
      </c>
      <c r="AA4" s="113"/>
    </row>
    <row r="5" spans="1:27" ht="12.75">
      <c r="A5" s="114">
        <f>Dados!A671</f>
        <v>2004</v>
      </c>
      <c r="B5" s="63" t="s">
        <v>252</v>
      </c>
      <c r="C5" s="115">
        <f>Dados!B671</f>
        <v>2260746</v>
      </c>
      <c r="D5" s="116">
        <f>IF(POP2004=0,0,C5/POP2004*100)</f>
        <v>38.03531978746955</v>
      </c>
      <c r="E5" s="117">
        <f>IF(Dados!C725=0,0,Dados!B725/Dados!C725/12)</f>
        <v>0.1080744009270352</v>
      </c>
      <c r="F5" s="116">
        <f>IF(Dados!D725=0,0,Dados!E725/Dados!D725*100)</f>
        <v>75.4915567166335</v>
      </c>
      <c r="G5" s="116">
        <f>IF(Dados!F725=0,0,Dados!G725/Dados!F725*100)</f>
        <v>61.44690573286618</v>
      </c>
      <c r="H5" s="116">
        <f>IF(Dados!H725=0,0,Dados!I725/Dados!H725*100)</f>
        <v>62.77756070332124</v>
      </c>
      <c r="I5" s="116">
        <f>IF(Dados!J725=0,0,Dados!K725/Dados!J725*1000)</f>
        <v>7.235536559303924</v>
      </c>
      <c r="J5" s="116">
        <f>IF(SUM(Dados!L725,Dados!M725)=0,0,SUM(Dados!N725,Dados!O725)/SUM(Dados!L725,Dados!M725)*100)</f>
        <v>8.41958720720067</v>
      </c>
      <c r="K5" s="116">
        <f>IF(SUM(Dados!D671:G671)=0,0,Dados!P725/SUM(Dados!D671:G671)*1000)</f>
        <v>19.333072012543397</v>
      </c>
      <c r="L5" s="116">
        <f>IF(SUM(Dados!D671:G671)=0,0,Dados!Q725/SUM(Dados!D671:G671)*1000)</f>
        <v>20.851999104043006</v>
      </c>
      <c r="AA5" s="35"/>
    </row>
    <row r="6" spans="1:27" ht="12.75">
      <c r="A6" s="114"/>
      <c r="B6" s="64" t="s">
        <v>253</v>
      </c>
      <c r="C6" s="95">
        <f>Dados!B689</f>
        <v>2770381</v>
      </c>
      <c r="D6" s="118">
        <f>IF(POP2004=0,0,C6/POP2004*100)</f>
        <v>46.60953829759277</v>
      </c>
      <c r="E6" s="119">
        <f>IF(Dados!C743=0,0,Dados!B743/Dados!C743/12)</f>
        <v>0.10499476518562685</v>
      </c>
      <c r="F6" s="118">
        <f>IF(Dados!D743=0,0,Dados!E743/Dados!D743*100)</f>
        <v>63.27483372377952</v>
      </c>
      <c r="G6" s="118">
        <f>IF(Dados!F743=0,0,Dados!G743/Dados!F743*100)</f>
        <v>63.35913153659122</v>
      </c>
      <c r="H6" s="118">
        <f>IF(Dados!H743=0,0,Dados!I743/Dados!H743*100)</f>
        <v>72.875962874213</v>
      </c>
      <c r="I6" s="118">
        <f>IF(Dados!J743=0,0,Dados!K743/Dados!J743*1000)</f>
        <v>4.387818771008192</v>
      </c>
      <c r="J6" s="118">
        <f>IF(SUM(Dados!L743,Dados!M743)=0,0,SUM(Dados!N743,Dados!O743)/SUM(Dados!L743,Dados!M743)*100)</f>
        <v>8.69339890643106</v>
      </c>
      <c r="K6" s="118">
        <f>IF(SUM(Dados!D689:G689)=0,0,Dados!P743/SUM(Dados!D689:G689)*1000)</f>
        <v>22.797041170091994</v>
      </c>
      <c r="L6" s="118">
        <f>IF(SUM(Dados!D689:G689)=0,0,Dados!Q743/SUM(Dados!D689:G689)*1000)</f>
        <v>19.396321317117124</v>
      </c>
      <c r="AA6" s="35"/>
    </row>
    <row r="7" spans="1:27" ht="12.75">
      <c r="A7" s="114"/>
      <c r="B7" s="64" t="s">
        <v>254</v>
      </c>
      <c r="C7" s="95">
        <f>Dados!B707</f>
        <v>79426</v>
      </c>
      <c r="D7" s="118">
        <f>IF(POP2004=0,0,C7/POP2004*100)</f>
        <v>1.3362816121048344</v>
      </c>
      <c r="E7" s="119">
        <f>IF(Dados!C761=0,0,Dados!B761/Dados!C761/12)</f>
        <v>0.10178500198239822</v>
      </c>
      <c r="F7" s="118">
        <f>IF(Dados!D761=0,0,Dados!E761/Dados!D761*100)</f>
        <v>79.62585250812671</v>
      </c>
      <c r="G7" s="118">
        <f>IF(Dados!F761=0,0,Dados!G761/Dados!F761*100)</f>
        <v>51.56465262743555</v>
      </c>
      <c r="H7" s="118">
        <f>IF(Dados!H761=0,0,Dados!I761/Dados!H761*100)</f>
        <v>66.01423487544484</v>
      </c>
      <c r="I7" s="118">
        <f>IF(Dados!J761=0,0,Dados!K761/Dados!J761*1000)</f>
        <v>9.354120267260578</v>
      </c>
      <c r="J7" s="118">
        <f>IF(SUM(Dados!L761,Dados!M761)=0,0,SUM(Dados!N761,Dados!O761)/SUM(Dados!L761,Dados!M761)*100)</f>
        <v>10.887868706205973</v>
      </c>
      <c r="K7" s="118">
        <f>IF(SUM(Dados!D707:G707)=0,0,Dados!P761/SUM(Dados!D707:G707)*1000)</f>
        <v>17.926501344487598</v>
      </c>
      <c r="L7" s="118">
        <f>IF(SUM(Dados!D707:G707)=0,0,Dados!Q761/SUM(Dados!D707:G707)*1000)</f>
        <v>25.694651927098892</v>
      </c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AA7" s="35"/>
    </row>
    <row r="8" spans="1:28" ht="12.75">
      <c r="A8" s="114"/>
      <c r="B8" s="120" t="s">
        <v>18</v>
      </c>
      <c r="C8" s="121">
        <f>SUM(C5:C7)</f>
        <v>5110553</v>
      </c>
      <c r="D8" s="122">
        <f>IF(POP2004=0,0,C8/POP2004*100)</f>
        <v>85.98113969716715</v>
      </c>
      <c r="E8" s="123">
        <f>IF(SUM(Dados!C725,Dados!C743,Dados!C761)=0,0,SUM(Dados!B725,Dados!B743,Dados!B761)/SUM(Dados!C725,Dados!C743,Dados!C761)/12)</f>
        <v>0.1061523305709477</v>
      </c>
      <c r="F8" s="122">
        <f>IF(SUM(Dados!D725,Dados!D743,Dados!D761)=0,0,SUM(Dados!E725,Dados!E743,Dados!E761)/SUM(Dados!D725,Dados!D743,Dados!D761)*100)</f>
        <v>67.80873518173243</v>
      </c>
      <c r="G8" s="122">
        <f>IF(SUM(Dados!F725,Dados!F743,Dados!F761)=0,0,SUM(Dados!G725,Dados!G743,Dados!G761)/SUM(Dados!F725,Dados!F743,Dados!F761)*100)</f>
        <v>62.311624294878676</v>
      </c>
      <c r="H8" s="122">
        <f>IF(SUM(Dados!H725,Dados!H743,Dados!H761)=0,0,SUM(Dados!I725,Dados!I743,Dados!I761)/SUM(Dados!H725,Dados!H743,Dados!H761)*100)</f>
        <v>68.85597663192098</v>
      </c>
      <c r="I8" s="122">
        <f>IF(SUM(Dados!J725,Dados!J743,Dados!J761)=0,0,SUM(Dados!K725,Dados!K743,Dados!K761)/SUM(Dados!J725,Dados!J743,Dados!J761)*1000)</f>
        <v>5.620962885112714</v>
      </c>
      <c r="J8" s="122">
        <f>IF(SUM(Dados!L725,Dados!M725,Dados!L743,Dados!M743,Dados!L761,Dados!M761)=0,0,SUM(Dados!N725,Dados!O725,Dados!N743,Dados!O743,Dados!N761,Dados!O761)/SUM(Dados!L725,Dados!M725,Dados!L743,Dados!M743,Dados!L761,Dados!M761)*100)</f>
        <v>8.644338847418243</v>
      </c>
      <c r="K8" s="122">
        <f>IF(SUM(Dados!D671:G671,Dados!D689:G689,Dados!D707:G707)=0,0,SUM(Dados!P725,Dados!P743,Dados!P761)/SUM(Dados!D671:G671,Dados!D689:G689,Dados!D707:G707)*1000)</f>
        <v>21.272475555439943</v>
      </c>
      <c r="L8" s="122">
        <f>IF(SUM(Dados!D671:G671,Dados!D689:G689,Dados!D707:G707)=0,0,SUM(Dados!Q725,Dados!Q743,Dados!Q761)/SUM(Dados!D671:G671,Dados!D689:G689,Dados!D707:G707)*1000)</f>
        <v>20.119253035518675</v>
      </c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AA8" s="35"/>
      <c r="AB8" s="35"/>
    </row>
    <row r="9" spans="1:28" ht="12.75">
      <c r="A9" s="114">
        <f>Dados!A672</f>
        <v>2005</v>
      </c>
      <c r="B9" s="63" t="s">
        <v>252</v>
      </c>
      <c r="C9" s="115">
        <f>Dados!B672</f>
        <v>1784944</v>
      </c>
      <c r="D9" s="116">
        <f>IF(POP2005=0,0,C9/POP2005*100)</f>
        <v>29.245373597202057</v>
      </c>
      <c r="E9" s="117">
        <f>IF(Dados!C726=0,0,Dados!B726/Dados!C726/12)</f>
        <v>0.11114301878908417</v>
      </c>
      <c r="F9" s="116">
        <f>IF(Dados!D726=0,0,Dados!E726/Dados!D726*100)</f>
        <v>75.3255573099713</v>
      </c>
      <c r="G9" s="116">
        <f>IF(Dados!F726=0,0,Dados!G726/Dados!F726*100)</f>
        <v>64.17067232661215</v>
      </c>
      <c r="H9" s="116">
        <f>IF(Dados!H726=0,0,Dados!I726/Dados!H726*100)</f>
        <v>63.28757231796127</v>
      </c>
      <c r="I9" s="116">
        <f>IF(Dados!J726=0,0,Dados!K726/Dados!J726*1000)</f>
        <v>4.677854938271605</v>
      </c>
      <c r="J9" s="116">
        <f>IF(SUM(Dados!L726,Dados!M726)=0,0,SUM(Dados!N726,Dados!O726)/SUM(Dados!L726,Dados!M726)*100)</f>
        <v>7.0431576556016156</v>
      </c>
      <c r="K9" s="116">
        <f>IF(SUM(Dados!D672:G672)=0,0,Dados!P726/SUM(Dados!D672:G672)*1000)</f>
        <v>20.484091226787385</v>
      </c>
      <c r="L9" s="116">
        <f>IF(SUM(Dados!D672:G672)=0,0,Dados!Q726/SUM(Dados!D672:G672)*1000)</f>
        <v>20.064731878837406</v>
      </c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AA9" s="35"/>
      <c r="AB9" s="35"/>
    </row>
    <row r="10" spans="1:28" ht="12.75">
      <c r="A10" s="114"/>
      <c r="B10" s="64" t="s">
        <v>253</v>
      </c>
      <c r="C10" s="95">
        <f>Dados!B690</f>
        <v>3489169</v>
      </c>
      <c r="D10" s="118">
        <f>IF(POP2005=0,0,C10/POP2005*100)</f>
        <v>57.168208609780415</v>
      </c>
      <c r="E10" s="119">
        <f>IF(Dados!C744=0,0,Dados!B744/Dados!C744/12)</f>
        <v>0.10742208095148435</v>
      </c>
      <c r="F10" s="118">
        <f>IF(Dados!D744=0,0,Dados!E744/Dados!D744*100)</f>
        <v>79.50306721391058</v>
      </c>
      <c r="G10" s="118">
        <f>IF(Dados!F744=0,0,Dados!G744/Dados!F744*100)</f>
        <v>63.81531391986782</v>
      </c>
      <c r="H10" s="118">
        <f>IF(Dados!H744=0,0,Dados!I744/Dados!H744*100)</f>
        <v>73.72477688502708</v>
      </c>
      <c r="I10" s="118">
        <f>IF(Dados!J744=0,0,Dados!K744/Dados!J744*1000)</f>
        <v>4.951889575827662</v>
      </c>
      <c r="J10" s="118">
        <f>IF(SUM(Dados!L744,Dados!M744)=0,0,SUM(Dados!N744,Dados!O744)/SUM(Dados!L744,Dados!M744)*100)</f>
        <v>7.777863484496611</v>
      </c>
      <c r="K10" s="118">
        <f>IF(SUM(Dados!D690:G690)=0,0,Dados!P744/SUM(Dados!D690:G690)*1000)</f>
        <v>22.681887152856735</v>
      </c>
      <c r="L10" s="118">
        <f>IF(SUM(Dados!D690:G690)=0,0,Dados!Q744/SUM(Dados!D690:G690)*1000)</f>
        <v>21.72268230060322</v>
      </c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AA10" s="35"/>
      <c r="AB10" s="35"/>
    </row>
    <row r="11" spans="1:28" ht="12.75">
      <c r="A11" s="114"/>
      <c r="B11" s="64" t="s">
        <v>254</v>
      </c>
      <c r="C11" s="95">
        <f>Dados!B708</f>
        <v>40250</v>
      </c>
      <c r="D11" s="118">
        <f>IF(POP2005=0,0,C11/POP2005*100)</f>
        <v>0.6594751920997984</v>
      </c>
      <c r="E11" s="119">
        <f>IF(Dados!C762=0,0,Dados!B762/Dados!C762/12)</f>
        <v>0.101775956284153</v>
      </c>
      <c r="F11" s="118">
        <f>IF(Dados!D762=0,0,Dados!E762/Dados!D762*100)</f>
        <v>62.735849056603776</v>
      </c>
      <c r="G11" s="118">
        <f>IF(Dados!F762=0,0,Dados!G762/Dados!F762*100)</f>
        <v>40.654205607476634</v>
      </c>
      <c r="H11" s="118">
        <f>IF(Dados!H762=0,0,Dados!I762/Dados!H762*100)</f>
        <v>58.82352941176471</v>
      </c>
      <c r="I11" s="118">
        <f>IF(Dados!J762=0,0,Dados!K762/Dados!J762*1000)</f>
        <v>0</v>
      </c>
      <c r="J11" s="118">
        <f>IF(SUM(Dados!L762,Dados!M762)=0,0,SUM(Dados!N762,Dados!O762)/SUM(Dados!L762,Dados!M762)*100)</f>
        <v>13.964386129334583</v>
      </c>
      <c r="K11" s="118">
        <f>IF(SUM(Dados!D708:G708)=0,0,Dados!P762/SUM(Dados!D708:G708)*1000)</f>
        <v>1.4698677119059285</v>
      </c>
      <c r="L11" s="118">
        <f>IF(SUM(Dados!D708:G708)=0,0,Dados!Q762/SUM(Dados!D708:G708)*1000)</f>
        <v>3.4296913277804997</v>
      </c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</row>
    <row r="12" spans="1:28" ht="12.75">
      <c r="A12" s="114"/>
      <c r="B12" s="120" t="s">
        <v>18</v>
      </c>
      <c r="C12" s="121">
        <f>SUM(C9:C11)</f>
        <v>5314363</v>
      </c>
      <c r="D12" s="122">
        <f>IF(POP2005=0,0,C12/POP2005*100)</f>
        <v>87.07305739908227</v>
      </c>
      <c r="E12" s="123">
        <f>IF(SUM(Dados!C726,Dados!C744,Dados!C762)=0,0,SUM(Dados!B726,Dados!B744,Dados!B762)/SUM(Dados!C726,Dados!C744,Dados!C762)/12)</f>
        <v>0.10835757960741832</v>
      </c>
      <c r="F12" s="122">
        <f>IF(SUM(Dados!D726,Dados!D744,Dados!D762)=0,0,SUM(Dados!E726,Dados!E744,Dados!E762)/SUM(Dados!D726,Dados!D744,Dados!D762)*100)</f>
        <v>78.47025071348848</v>
      </c>
      <c r="G12" s="122">
        <f>IF(SUM(Dados!F726,Dados!F744,Dados!F762)=0,0,SUM(Dados!G726,Dados!G744,Dados!G762)/SUM(Dados!F726,Dados!F744,Dados!F762)*100)</f>
        <v>63.88719302046202</v>
      </c>
      <c r="H12" s="122">
        <f>IF(SUM(Dados!H726,Dados!H744,Dados!H762)=0,0,SUM(Dados!I726,Dados!I744,Dados!I762)/SUM(Dados!H726,Dados!H744,Dados!H762)*100)</f>
        <v>71.32573993309904</v>
      </c>
      <c r="I12" s="122">
        <f>IF(SUM(Dados!J726,Dados!J744,Dados!J762)=0,0,SUM(Dados!K726,Dados!K744,Dados!K762)/SUM(Dados!J726,Dados!J744,Dados!J762)*1000)</f>
        <v>4.885291984040624</v>
      </c>
      <c r="J12" s="122">
        <f>IF(SUM(Dados!L726,Dados!M726,Dados!L744,Dados!M744,Dados!L762,Dados!M762)=0,0,SUM(Dados!N726,Dados!O726,Dados!N744,Dados!O744,Dados!N762,Dados!O762)/SUM(Dados!L726,Dados!M726,Dados!L744,Dados!M744,Dados!L762,Dados!M762)*100)</f>
        <v>7.609087577938867</v>
      </c>
      <c r="K12" s="122">
        <f>IF(SUM(Dados!D672:G672,Dados!D690:G690,Dados!D708:G708)=0,0,SUM(Dados!P726,Dados!P744,Dados!P762)/SUM(Dados!D672:G672,Dados!D690:G690,Dados!D708:G708)*1000)</f>
        <v>21.946709329280782</v>
      </c>
      <c r="L12" s="122">
        <f>IF(SUM(Dados!D672:G672,Dados!D690:G690,Dados!D708:G708)=0,0,SUM(Dados!Q726,Dados!Q744,Dados!Q762)/SUM(Dados!D672:G672,Dados!D690:G690,Dados!D708:G708)*1000)</f>
        <v>21.15420576004654</v>
      </c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</row>
    <row r="13" spans="1:28" ht="12.75">
      <c r="A13" s="114">
        <f>Dados!A673</f>
        <v>2006</v>
      </c>
      <c r="B13" s="63" t="s">
        <v>252</v>
      </c>
      <c r="C13" s="115">
        <f>Dados!B673</f>
        <v>1359770</v>
      </c>
      <c r="D13" s="116">
        <f>IF(POP2006=0,0,C13/POP2006*100)</f>
        <v>21.986588176361614</v>
      </c>
      <c r="E13" s="117">
        <f>IF(Dados!C727=0,0,Dados!B727/Dados!C727/12)</f>
        <v>0.1139714859771777</v>
      </c>
      <c r="F13" s="116">
        <f>IF(Dados!D727=0,0,Dados!E727/Dados!D727*100)</f>
        <v>80.8249279538905</v>
      </c>
      <c r="G13" s="116">
        <f>IF(Dados!F727=0,0,Dados!G727/Dados!F727*100)</f>
        <v>66.31939301173489</v>
      </c>
      <c r="H13" s="116">
        <f>IF(Dados!H727=0,0,Dados!I727/Dados!H727*100)</f>
        <v>69.53011883622456</v>
      </c>
      <c r="I13" s="116">
        <f>IF(Dados!J727=0,0,Dados!K727/Dados!J727*1000)</f>
        <v>4.29419113054341</v>
      </c>
      <c r="J13" s="116">
        <f>IF(SUM(Dados!L727,Dados!M727)=0,0,SUM(Dados!N727,Dados!O727)/SUM(Dados!L727,Dados!M727)*100)</f>
        <v>5.315293182776327</v>
      </c>
      <c r="K13" s="116">
        <f>IF(SUM(Dados!D673:G673)=0,0,Dados!P727/SUM(Dados!D673:G673)*1000)</f>
        <v>20.40042219143743</v>
      </c>
      <c r="L13" s="116">
        <f>IF(SUM(Dados!D673:G673)=0,0,Dados!Q727/SUM(Dados!D673:G673)*1000)</f>
        <v>19.394419156936475</v>
      </c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</row>
    <row r="14" spans="1:28" ht="12.75">
      <c r="A14" s="114"/>
      <c r="B14" s="64" t="s">
        <v>253</v>
      </c>
      <c r="C14" s="95">
        <f>Dados!B691</f>
        <v>4111005</v>
      </c>
      <c r="D14" s="118">
        <f>IF(POP2006=0,0,C14/POP2006*100)</f>
        <v>66.47225187051008</v>
      </c>
      <c r="E14" s="119">
        <f>IF(Dados!C745=0,0,Dados!B745/Dados!C745/12)</f>
        <v>0.11268765639951768</v>
      </c>
      <c r="F14" s="118">
        <f>IF(Dados!D745=0,0,Dados!E745/Dados!D745*100)</f>
        <v>82.91274934042868</v>
      </c>
      <c r="G14" s="118">
        <f>IF(Dados!F745=0,0,Dados!G745/Dados!F745*100)</f>
        <v>64.98768854965246</v>
      </c>
      <c r="H14" s="118">
        <f>IF(Dados!H745=0,0,Dados!I745/Dados!H745*100)</f>
        <v>76.96387617812894</v>
      </c>
      <c r="I14" s="118">
        <f>IF(Dados!J745=0,0,Dados!K745/Dados!J745*1000)</f>
        <v>4.124896239065194</v>
      </c>
      <c r="J14" s="118">
        <f>IF(SUM(Dados!L745,Dados!M745)=0,0,SUM(Dados!N745,Dados!O745)/SUM(Dados!L745,Dados!M745)*100)</f>
        <v>6.679606308182712</v>
      </c>
      <c r="K14" s="118">
        <f>IF(SUM(Dados!D691:G691)=0,0,Dados!P745/SUM(Dados!D691:G691)*1000)</f>
        <v>17.131918526985526</v>
      </c>
      <c r="L14" s="118">
        <f>IF(SUM(Dados!D691:G691)=0,0,Dados!Q745/SUM(Dados!D691:G691)*1000)</f>
        <v>21.500970900527452</v>
      </c>
      <c r="Z14" s="35"/>
      <c r="AA14" s="35"/>
      <c r="AB14" s="35"/>
    </row>
    <row r="15" spans="1:29" ht="12.75">
      <c r="A15" s="114"/>
      <c r="B15" s="64" t="s">
        <v>254</v>
      </c>
      <c r="C15" s="95">
        <f>Dados!B709</f>
        <v>17370</v>
      </c>
      <c r="D15" s="118">
        <f>IF(POP2006=0,0,C15/POP2006*100)</f>
        <v>0.28086149615258554</v>
      </c>
      <c r="E15" s="119">
        <f>IF(Dados!C763=0,0,Dados!B763/Dados!C763/12)</f>
        <v>0.08333333333333333</v>
      </c>
      <c r="F15" s="118">
        <f>IF(Dados!D763=0,0,Dados!E763/Dados!D763*100)</f>
        <v>100</v>
      </c>
      <c r="G15" s="118">
        <f>IF(Dados!F763=0,0,Dados!G763/Dados!F763*100)</f>
        <v>100</v>
      </c>
      <c r="H15" s="118">
        <f>IF(Dados!H763=0,0,Dados!I763/Dados!H763*100)</f>
        <v>100</v>
      </c>
      <c r="I15" s="118">
        <f>IF(Dados!J763=0,0,Dados!K763/Dados!J763*1000)</f>
        <v>0</v>
      </c>
      <c r="J15" s="118">
        <f>IF(SUM(Dados!L763,Dados!M763)=0,0,SUM(Dados!N763,Dados!O763)/SUM(Dados!L763,Dados!M763)*100)</f>
        <v>0</v>
      </c>
      <c r="K15" s="118">
        <f>IF(SUM(Dados!D709:G709)=0,0,Dados!P763/SUM(Dados!D709:G709)*1000)</f>
        <v>0</v>
      </c>
      <c r="L15" s="118">
        <f>IF(SUM(Dados!D709:G709)=0,0,Dados!Q763/SUM(Dados!D709:G709)*1000)</f>
        <v>0</v>
      </c>
      <c r="Z15" s="35"/>
      <c r="AA15" s="35"/>
      <c r="AB15" s="35"/>
      <c r="AC15" s="35"/>
    </row>
    <row r="16" spans="1:29" ht="12.75">
      <c r="A16" s="114"/>
      <c r="B16" s="120" t="s">
        <v>18</v>
      </c>
      <c r="C16" s="121">
        <f>SUM(C13:C15)</f>
        <v>5488145</v>
      </c>
      <c r="D16" s="122">
        <f>IF(POP2006=0,0,C16/POP2006*100)</f>
        <v>88.73970154302427</v>
      </c>
      <c r="E16" s="123">
        <f>IF(SUM(Dados!C727,Dados!C745,Dados!C763)=0,0,SUM(Dados!B727,Dados!B745,Dados!B763)/SUM(Dados!C727,Dados!C745,Dados!C763)/12)</f>
        <v>0.11289740932178007</v>
      </c>
      <c r="F16" s="122">
        <f>IF(SUM(Dados!D727,Dados!D745,Dados!D763)=0,0,SUM(Dados!E727,Dados!E745,Dados!E763)/SUM(Dados!D727,Dados!D745,Dados!D763)*100)</f>
        <v>82.59209973940388</v>
      </c>
      <c r="G16" s="122">
        <f>IF(SUM(Dados!F727,Dados!F745,Dados!F763)=0,0,SUM(Dados!G727,Dados!G745,Dados!G763)/SUM(Dados!F727,Dados!F745,Dados!F763)*100)</f>
        <v>65.18258376635012</v>
      </c>
      <c r="H16" s="122">
        <f>IF(SUM(Dados!H727,Dados!H745,Dados!H763)=0,0,SUM(Dados!I727,Dados!I745,Dados!I763)/SUM(Dados!H727,Dados!H745,Dados!H763)*100)</f>
        <v>75.93934802519252</v>
      </c>
      <c r="I16" s="122">
        <f>IF(SUM(Dados!J727,Dados!J745,Dados!J763)=0,0,SUM(Dados!K727,Dados!K745,Dados!K763)/SUM(Dados!J727,Dados!J745,Dados!J763)*1000)</f>
        <v>4.148603413268946</v>
      </c>
      <c r="J16" s="122">
        <f>IF(SUM(Dados!L727,Dados!M727,Dados!L745,Dados!M745,Dados!L763,Dados!M763)=0,0,SUM(Dados!N727,Dados!O727,Dados!N745,Dados!O745,Dados!N763,Dados!O763)/SUM(Dados!L727,Dados!M727,Dados!L745,Dados!M745,Dados!L763,Dados!M763)*100)</f>
        <v>6.4739545080869085</v>
      </c>
      <c r="K16" s="122">
        <f>IF(SUM(Dados!D673:G673,Dados!D691:G691,Dados!D709:G709)=0,0,SUM(Dados!P727,Dados!P745,Dados!P763)/SUM(Dados!D673:G673,Dados!D691:G691,Dados!D709:G709)*1000)</f>
        <v>17.67089975682248</v>
      </c>
      <c r="L16" s="122">
        <f>IF(SUM(Dados!D673:G673,Dados!D691:G691,Dados!D709:G709)=0,0,SUM(Dados!Q727,Dados!Q745,Dados!Q763)/SUM(Dados!D673:G673,Dados!D691:G691,Dados!D709:G709)*1000)</f>
        <v>21.10667102774499</v>
      </c>
      <c r="Z16" s="35"/>
      <c r="AA16" s="35"/>
      <c r="AB16" s="35"/>
      <c r="AC16" s="35"/>
    </row>
    <row r="17" spans="1:29" ht="12.75">
      <c r="A17" s="114">
        <f>Dados!A674</f>
        <v>2007</v>
      </c>
      <c r="B17" s="63" t="s">
        <v>252</v>
      </c>
      <c r="C17" s="115">
        <f>Dados!B674</f>
        <v>859275</v>
      </c>
      <c r="D17" s="116">
        <f>IF(POP2007=0,0,C17/POP2007*100)</f>
        <v>13.715259544058501</v>
      </c>
      <c r="E17" s="117">
        <f>IF(Dados!C728=0,0,Dados!B728/Dados!C728/12)</f>
        <v>0.11719562236799085</v>
      </c>
      <c r="F17" s="116">
        <f>IF(Dados!D728=0,0,Dados!E728/Dados!D728*100)</f>
        <v>83.66958695290808</v>
      </c>
      <c r="G17" s="116">
        <f>IF(Dados!F728=0,0,Dados!G728/Dados!F728*100)</f>
        <v>67.71150691352238</v>
      </c>
      <c r="H17" s="116">
        <f>IF(Dados!H728=0,0,Dados!I728/Dados!H728*100)</f>
        <v>73.33869987350297</v>
      </c>
      <c r="I17" s="116">
        <f>IF(Dados!J728=0,0,Dados!K728/Dados!J728*1000)</f>
        <v>2.775464890369137</v>
      </c>
      <c r="J17" s="116">
        <f>IF(SUM(Dados!L728,Dados!M728)=0,0,SUM(Dados!N728,Dados!O728)/SUM(Dados!L728,Dados!M728)*100)</f>
        <v>3.857084430089034</v>
      </c>
      <c r="K17" s="116">
        <f>IF(SUM(Dados!D674:G674)=0,0,Dados!P728/SUM(Dados!D674:G674)*1000)</f>
        <v>20.985519217366615</v>
      </c>
      <c r="L17" s="116">
        <f>IF(SUM(Dados!D674:G674)=0,0,Dados!Q728/SUM(Dados!D674:G674)*1000)</f>
        <v>16.649028161379416</v>
      </c>
      <c r="Z17" s="35"/>
      <c r="AC17" s="35"/>
    </row>
    <row r="18" spans="1:29" ht="12.75">
      <c r="A18" s="114"/>
      <c r="B18" s="64" t="s">
        <v>253</v>
      </c>
      <c r="C18" s="95">
        <f>Dados!B692</f>
        <v>4795383</v>
      </c>
      <c r="D18" s="118">
        <f>IF(POP2007=0,0,C18/POP2007*100)</f>
        <v>76.54118001590398</v>
      </c>
      <c r="E18" s="119">
        <f>IF(Dados!C746=0,0,Dados!B746/Dados!C746/12)</f>
        <v>0.11523345372629423</v>
      </c>
      <c r="F18" s="118">
        <f>IF(Dados!D746=0,0,Dados!E746/Dados!D746*100)</f>
        <v>85.19727225857203</v>
      </c>
      <c r="G18" s="118">
        <f>IF(Dados!F746=0,0,Dados!G746/Dados!F746*100)</f>
        <v>66.53832738590324</v>
      </c>
      <c r="H18" s="118">
        <f>IF(Dados!H746=0,0,Dados!I746/Dados!H746*100)</f>
        <v>78.98578425264368</v>
      </c>
      <c r="I18" s="118">
        <f>IF(Dados!J746=0,0,Dados!K746/Dados!J746*1000)</f>
        <v>3.4710086413652634</v>
      </c>
      <c r="J18" s="118">
        <f>IF(SUM(Dados!L746,Dados!M746)=0,0,SUM(Dados!N746,Dados!O746)/SUM(Dados!L746,Dados!M746)*100)</f>
        <v>5.212337511197004</v>
      </c>
      <c r="K18" s="118">
        <f>IF(SUM(Dados!D692:G692)=0,0,Dados!P746/SUM(Dados!D692:G692)*1000)</f>
        <v>17.562036821855553</v>
      </c>
      <c r="L18" s="118">
        <f>IF(SUM(Dados!D692:G692)=0,0,Dados!Q746/SUM(Dados!D692:G692)*1000)</f>
        <v>15.418829240581506</v>
      </c>
      <c r="Z18" s="35"/>
      <c r="AC18" s="35"/>
    </row>
    <row r="19" spans="1:29" ht="12.75">
      <c r="A19" s="114"/>
      <c r="B19" s="64" t="s">
        <v>254</v>
      </c>
      <c r="C19" s="95">
        <f>Dados!B710</f>
        <v>1696</v>
      </c>
      <c r="D19" s="118">
        <f>IF(POP2007=0,0,C19/POP2007*100)</f>
        <v>0.02707058879488315</v>
      </c>
      <c r="E19" s="119">
        <f>IF(Dados!C764=0,0,Dados!B764/Dados!C764/12)</f>
        <v>0.13851351351351351</v>
      </c>
      <c r="F19" s="118">
        <f>IF(Dados!D764=0,0,Dados!E764/Dados!D764*100)</f>
        <v>68.26923076923077</v>
      </c>
      <c r="G19" s="118">
        <f>IF(Dados!F764=0,0,Dados!G764/Dados!F764*100)</f>
        <v>64.51612903225806</v>
      </c>
      <c r="H19" s="118">
        <f>IF(Dados!H764=0,0,Dados!I764/Dados!H764*100)</f>
        <v>25</v>
      </c>
      <c r="I19" s="118">
        <f>IF(Dados!J764=0,0,Dados!K764/Dados!J764*1000)</f>
        <v>0</v>
      </c>
      <c r="J19" s="118">
        <f>IF(SUM(Dados!L764,Dados!M764)=0,0,SUM(Dados!N764,Dados!O764)/SUM(Dados!L764,Dados!M764)*100)</f>
        <v>5.5</v>
      </c>
      <c r="K19" s="118">
        <f>IF(SUM(Dados!D710:G710)=0,0,Dados!P764/SUM(Dados!D710:G710)*1000)</f>
        <v>0</v>
      </c>
      <c r="L19" s="118">
        <f>IF(SUM(Dados!D710:G710)=0,0,Dados!Q764/SUM(Dados!D710:G710)*1000)</f>
        <v>0</v>
      </c>
      <c r="Z19" s="35"/>
      <c r="AC19" s="35"/>
    </row>
    <row r="20" spans="1:29" ht="12.75">
      <c r="A20" s="114"/>
      <c r="B20" s="120" t="s">
        <v>18</v>
      </c>
      <c r="C20" s="121">
        <f>SUM(C17:C19)</f>
        <v>5656354</v>
      </c>
      <c r="D20" s="122">
        <f>IF(POP2007=0,0,C20/POP2007*100)</f>
        <v>90.28351014875736</v>
      </c>
      <c r="E20" s="123">
        <f>IF(SUM(Dados!C728,Dados!C746,Dados!C764)=0,0,SUM(Dados!B728,Dados!B746,Dados!B764)/SUM(Dados!C728,Dados!C746,Dados!C764)/12)</f>
        <v>0.11551326800724938</v>
      </c>
      <c r="F20" s="122">
        <f>IF(SUM(Dados!D728,Dados!D746,Dados!D764)=0,0,SUM(Dados!E728,Dados!E746,Dados!E764)/SUM(Dados!D728,Dados!D746,Dados!D764)*100)</f>
        <v>85.00375955278744</v>
      </c>
      <c r="G20" s="122">
        <f>IF(SUM(Dados!F728,Dados!F746,Dados!F764)=0,0,SUM(Dados!G728,Dados!G746,Dados!G764)/SUM(Dados!F728,Dados!F746,Dados!F764)*100)</f>
        <v>66.6798759273019</v>
      </c>
      <c r="H20" s="122">
        <f>IF(SUM(Dados!H728,Dados!H746,Dados!H764)=0,0,SUM(Dados!I728,Dados!I746,Dados!I764)/SUM(Dados!H728,Dados!H746,Dados!H764)*100)</f>
        <v>78.33851047904191</v>
      </c>
      <c r="I20" s="122">
        <f>IF(SUM(Dados!J728,Dados!J746,Dados!J764)=0,0,SUM(Dados!K728,Dados!K746,Dados!K764)/SUM(Dados!J728,Dados!J746,Dados!J764)*1000)</f>
        <v>3.39055336389807</v>
      </c>
      <c r="J20" s="122">
        <f>IF(SUM(Dados!L728,Dados!M728,Dados!L746,Dados!M746,Dados!L764,Dados!M764)=0,0,SUM(Dados!N728,Dados!O728,Dados!N746,Dados!O746,Dados!N764,Dados!O764)/SUM(Dados!L728,Dados!M728,Dados!L746,Dados!M746,Dados!L764,Dados!M764)*100)</f>
        <v>5.0416590164483</v>
      </c>
      <c r="K20" s="122">
        <f>IF(SUM(Dados!D674:G674,Dados!D692:G692,Dados!D710:G710)=0,0,SUM(Dados!P728,Dados!P746,Dados!P764)/SUM(Dados!D674:G674,Dados!D692:G692,Dados!D710:G710)*1000)</f>
        <v>17.940538617769565</v>
      </c>
      <c r="L20" s="122">
        <f>IF(SUM(Dados!D674:G674,Dados!D692:G692,Dados!D710:G710)=0,0,SUM(Dados!Q728,Dados!Q746,Dados!Q764)/SUM(Dados!D674:G674,Dados!D692:G692,Dados!D710:G710)*1000)</f>
        <v>15.553821615853309</v>
      </c>
      <c r="Z20" s="35"/>
      <c r="AC20" s="35"/>
    </row>
    <row r="21" spans="1:29" ht="12.75">
      <c r="A21" s="114">
        <f>Dados!A675</f>
        <v>2008</v>
      </c>
      <c r="B21" s="63" t="s">
        <v>252</v>
      </c>
      <c r="C21" s="115">
        <f>Dados!B675</f>
        <v>789204</v>
      </c>
      <c r="D21" s="116">
        <f>IF(POP2008=0,0,C21/POP2008*100)</f>
        <v>12.516043434193334</v>
      </c>
      <c r="E21" s="117">
        <f>IF(Dados!C729=0,0,Dados!B729/Dados!C729/12)</f>
        <v>0.1150247497546711</v>
      </c>
      <c r="F21" s="116">
        <f>IF(Dados!D729=0,0,Dados!E729/Dados!D729*100)</f>
        <v>86.4478679906542</v>
      </c>
      <c r="G21" s="116">
        <f>IF(Dados!F729=0,0,Dados!G729/Dados!F729*100)</f>
        <v>69.97980177556484</v>
      </c>
      <c r="H21" s="116">
        <f>IF(Dados!H729=0,0,Dados!I729/Dados!H729*100)</f>
        <v>74.86096319962134</v>
      </c>
      <c r="I21" s="116">
        <f>IF(Dados!J729=0,0,Dados!K729/Dados!J729*1000)</f>
        <v>2.942507922136713</v>
      </c>
      <c r="J21" s="116">
        <f>IF(SUM(Dados!L729,Dados!M729)=0,0,SUM(Dados!N729,Dados!O729)/SUM(Dados!L729,Dados!M729)*100)</f>
        <v>2.9837603985316408</v>
      </c>
      <c r="K21" s="116">
        <f>IF(SUM(Dados!D675:G675)=0,0,Dados!P729/SUM(Dados!D675:G675)*1000)</f>
        <v>15.490838275648402</v>
      </c>
      <c r="L21" s="116">
        <f>IF(SUM(Dados!D675:G675)=0,0,Dados!Q729/SUM(Dados!D675:G675)*1000)</f>
        <v>5917.205157711486</v>
      </c>
      <c r="Z21" s="35"/>
      <c r="AC21" s="35"/>
    </row>
    <row r="22" spans="1:29" ht="12.75">
      <c r="A22" s="114"/>
      <c r="B22" s="64" t="s">
        <v>253</v>
      </c>
      <c r="C22" s="95">
        <f>Dados!B693</f>
        <v>4898332</v>
      </c>
      <c r="D22" s="118">
        <f>IF(POP2008=0,0,C22/POP2008*100)</f>
        <v>77.68300219854322</v>
      </c>
      <c r="E22" s="119">
        <f>IF(Dados!C747=0,0,Dados!B747/Dados!C747/12)</f>
        <v>0.10644877600908342</v>
      </c>
      <c r="F22" s="118">
        <f>IF(Dados!D747=0,0,Dados!E747/Dados!D747*100)</f>
        <v>86.59215004687128</v>
      </c>
      <c r="G22" s="118">
        <f>IF(Dados!F747=0,0,Dados!G747/Dados!F747*100)</f>
        <v>67.55995118767206</v>
      </c>
      <c r="H22" s="118">
        <f>IF(Dados!H747=0,0,Dados!I747/Dados!H747*100)</f>
        <v>80.57570828926997</v>
      </c>
      <c r="I22" s="118">
        <f>IF(Dados!J747=0,0,Dados!K747/Dados!J747*1000)</f>
        <v>4.670161865010689</v>
      </c>
      <c r="J22" s="118">
        <f>IF(SUM(Dados!L747,Dados!M747)=0,0,SUM(Dados!N747,Dados!O747)/SUM(Dados!L747,Dados!M747)*100)</f>
        <v>4.440333258329692</v>
      </c>
      <c r="K22" s="118">
        <f>IF(SUM(Dados!D693:G693)=0,0,Dados!P747/SUM(Dados!D693:G693)*1000)</f>
        <v>13.983390287678594</v>
      </c>
      <c r="L22" s="118">
        <f>IF(SUM(Dados!D693:G693)=0,0,Dados!Q747/SUM(Dados!D693:G693)*1000)</f>
        <v>14.149014199715397</v>
      </c>
      <c r="AC22" s="35"/>
    </row>
    <row r="23" spans="1:29" ht="12.75">
      <c r="A23" s="114"/>
      <c r="B23" s="64" t="s">
        <v>254</v>
      </c>
      <c r="C23" s="95">
        <f>Dados!B711</f>
        <v>0</v>
      </c>
      <c r="D23" s="118">
        <f>IF(POP2008=0,0,C23/POP2008*100)</f>
        <v>0</v>
      </c>
      <c r="E23" s="119">
        <f>IF(Dados!C765=0,0,Dados!B765/Dados!C765/12)</f>
        <v>0</v>
      </c>
      <c r="F23" s="118">
        <f>IF(Dados!D765=0,0,Dados!E765/Dados!D765*100)</f>
        <v>0</v>
      </c>
      <c r="G23" s="118">
        <f>IF(Dados!F765=0,0,Dados!G765/Dados!F765*100)</f>
        <v>0</v>
      </c>
      <c r="H23" s="118">
        <f>IF(Dados!H765=0,0,Dados!I765/Dados!H765*100)</f>
        <v>0</v>
      </c>
      <c r="I23" s="118">
        <f>IF(Dados!J765=0,0,Dados!K765/Dados!J765*1000)</f>
        <v>0</v>
      </c>
      <c r="J23" s="118">
        <f>IF(SUM(Dados!L765,Dados!M765)=0,0,SUM(Dados!N765,Dados!O765)/SUM(Dados!L765,Dados!M765)*100)</f>
        <v>0</v>
      </c>
      <c r="K23" s="118">
        <f>IF(SUM(Dados!D711:G711)=0,0,Dados!P765/SUM(Dados!D711:G711)*1000)</f>
        <v>0</v>
      </c>
      <c r="L23" s="118">
        <f>IF(SUM(Dados!D711:G711)=0,0,Dados!Q765/SUM(Dados!D711:G711)*1000)</f>
        <v>0</v>
      </c>
      <c r="AC23" s="35"/>
    </row>
    <row r="24" spans="1:29" ht="12.75">
      <c r="A24" s="114"/>
      <c r="B24" s="120" t="s">
        <v>18</v>
      </c>
      <c r="C24" s="121">
        <f>SUM(C21:C23)</f>
        <v>5687536</v>
      </c>
      <c r="D24" s="122">
        <f>IF(POP2008=0,0,C24/POP2008*100)</f>
        <v>90.19904563273656</v>
      </c>
      <c r="E24" s="123">
        <f>IF(SUM(Dados!C729,Dados!C747,Dados!C765)=0,0,SUM(Dados!B729,Dados!B747,Dados!B765)/SUM(Dados!C729,Dados!C747,Dados!C765)/12)</f>
        <v>0.10750255705307975</v>
      </c>
      <c r="F24" s="122">
        <f>IF(SUM(Dados!D729,Dados!D747,Dados!D765)=0,0,SUM(Dados!E729,Dados!E747,Dados!E765)/SUM(Dados!D729,Dados!D747,Dados!D765)*100)</f>
        <v>86.5760333672345</v>
      </c>
      <c r="G24" s="122">
        <f>IF(SUM(Dados!F729,Dados!F747,Dados!F765)=0,0,SUM(Dados!G729,Dados!G747,Dados!G765)/SUM(Dados!F729,Dados!F747,Dados!F765)*100)</f>
        <v>67.82082704558576</v>
      </c>
      <c r="H24" s="122">
        <f>IF(SUM(Dados!H729,Dados!H747,Dados!H765)=0,0,SUM(Dados!I729,Dados!I747,Dados!I765)/SUM(Dados!H729,Dados!H747,Dados!H765)*100)</f>
        <v>80.00888076883203</v>
      </c>
      <c r="I24" s="122">
        <f>IF(SUM(Dados!J729,Dados!J747,Dados!J765)=0,0,SUM(Dados!K729,Dados!K747,Dados!K765)/SUM(Dados!J729,Dados!J747,Dados!J765)*1000)</f>
        <v>4.4955387783116</v>
      </c>
      <c r="J24" s="122">
        <f>IF(SUM(Dados!L729,Dados!M729,Dados!L747,Dados!M747,Dados!L765,Dados!M765)=0,0,SUM(Dados!N729,Dados!O729,Dados!N747,Dados!O747,Dados!N765,Dados!O765)/SUM(Dados!L729,Dados!M729,Dados!L747,Dados!M747,Dados!L765,Dados!M765)*100)</f>
        <v>4.2779420657429785</v>
      </c>
      <c r="K24" s="122">
        <f>IF(SUM(Dados!D675:G675,Dados!D693:G693,Dados!D711:G711)=0,0,SUM(Dados!P729,Dados!P747,Dados!P765)/SUM(Dados!D675:G675,Dados!D693:G693,Dados!D711:G711)*1000)</f>
        <v>14.138326327856323</v>
      </c>
      <c r="L24" s="122">
        <f>IF(SUM(Dados!D675:G675,Dados!D693:G693,Dados!D711:G711)=0,0,SUM(Dados!Q729,Dados!Q747,Dados!Q765)/SUM(Dados!D675:G675,Dados!D693:G693,Dados!D711:G711)*1000)</f>
        <v>620.8672234656186</v>
      </c>
      <c r="AC24" s="35"/>
    </row>
    <row r="25" spans="1:29" ht="12.75">
      <c r="A25" s="114">
        <f>Dados!A676</f>
        <v>2009</v>
      </c>
      <c r="B25" s="63" t="s">
        <v>252</v>
      </c>
      <c r="C25" s="115">
        <f>Dados!B676</f>
        <v>731972</v>
      </c>
      <c r="D25" s="116">
        <f>IF(POP2009=0,0,C25/POP2009*100)</f>
        <v>11.496140086139537</v>
      </c>
      <c r="E25" s="117">
        <f>IF(Dados!C730=0,0,Dados!B730/Dados!C730/12)</f>
        <v>0.11300382697124735</v>
      </c>
      <c r="F25" s="116">
        <f>IF(Dados!D730=0,0,Dados!E730/Dados!D730*100)</f>
        <v>87.72055580061756</v>
      </c>
      <c r="G25" s="116">
        <f>IF(Dados!F730=0,0,Dados!G730/Dados!F730*100)</f>
        <v>69.77058029689609</v>
      </c>
      <c r="H25" s="116">
        <f>IF(Dados!H730=0,0,Dados!I730/Dados!H730*100)</f>
        <v>77.67961867684859</v>
      </c>
      <c r="I25" s="116">
        <f>IF(Dados!J730=0,0,Dados!K730/Dados!J730*1000)</f>
        <v>4.245683555052364</v>
      </c>
      <c r="J25" s="116">
        <f>IF(SUM(Dados!L730,Dados!M730)=0,0,SUM(Dados!N730,Dados!O730)/SUM(Dados!L730,Dados!M730)*100)</f>
        <v>2.450236478024488</v>
      </c>
      <c r="K25" s="116">
        <f>IF(SUM(Dados!D676:G676)=0,0,Dados!P730/SUM(Dados!D676:G676)*1000)</f>
        <v>15.768503511615343</v>
      </c>
      <c r="L25" s="116">
        <f>IF(SUM(Dados!D676:G676)=0,0,Dados!Q730/SUM(Dados!D676:G676)*1000)</f>
        <v>11.581577525661805</v>
      </c>
      <c r="AC25" s="35"/>
    </row>
    <row r="26" spans="1:12" ht="12.75">
      <c r="A26" s="114"/>
      <c r="B26" s="64" t="s">
        <v>253</v>
      </c>
      <c r="C26" s="95">
        <f>Dados!B694</f>
        <v>5040491</v>
      </c>
      <c r="D26" s="118">
        <f>IF(POP2009=0,0,C26/POP2009*100)</f>
        <v>79.16449077140322</v>
      </c>
      <c r="E26" s="119">
        <f>IF(Dados!C748=0,0,Dados!B748/Dados!C748/12)</f>
        <v>0.11124551052519822</v>
      </c>
      <c r="F26" s="118">
        <f>IF(Dados!D748=0,0,Dados!E748/Dados!D748*100)</f>
        <v>87.43956357763926</v>
      </c>
      <c r="G26" s="118">
        <f>IF(Dados!F748=0,0,Dados!G748/Dados!F748*100)</f>
        <v>68.2823960124179</v>
      </c>
      <c r="H26" s="118">
        <f>IF(Dados!H748=0,0,Dados!I748/Dados!H748*100)</f>
        <v>82.01802420884604</v>
      </c>
      <c r="I26" s="118">
        <f>IF(Dados!J748=0,0,Dados!K748/Dados!J748*1000)</f>
        <v>3.4473248758963044</v>
      </c>
      <c r="J26" s="118">
        <f>IF(SUM(Dados!L748,Dados!M748)=0,0,SUM(Dados!N748,Dados!O748)/SUM(Dados!L748,Dados!M748)*100)</f>
        <v>3.6567926129146167</v>
      </c>
      <c r="K26" s="118">
        <f>IF(SUM(Dados!D694:G694)=0,0,Dados!P748/SUM(Dados!D694:G694)*1000)</f>
        <v>12.781471755042745</v>
      </c>
      <c r="L26" s="118">
        <f>IF(SUM(Dados!D694:G694)=0,0,Dados!Q748/SUM(Dados!D694:G694)*1000)</f>
        <v>10.941079510532491</v>
      </c>
    </row>
    <row r="27" spans="1:12" ht="12.75">
      <c r="A27" s="114"/>
      <c r="B27" s="64" t="s">
        <v>254</v>
      </c>
      <c r="C27" s="95">
        <f>Dados!B712</f>
        <v>10453</v>
      </c>
      <c r="D27" s="118">
        <f>IF(POP2009=0,0,C27/POP2009*100)</f>
        <v>0.16417178842963473</v>
      </c>
      <c r="E27" s="119">
        <f>IF(Dados!C766=0,0,Dados!B766/Dados!C766/12)</f>
        <v>0</v>
      </c>
      <c r="F27" s="118">
        <f>IF(Dados!D766=0,0,Dados!E766/Dados!D766*100)</f>
        <v>0</v>
      </c>
      <c r="G27" s="118">
        <f>IF(Dados!F766=0,0,Dados!G766/Dados!F766*100)</f>
        <v>0</v>
      </c>
      <c r="H27" s="118">
        <f>IF(Dados!H766=0,0,Dados!I766/Dados!H766*100)</f>
        <v>0</v>
      </c>
      <c r="I27" s="118">
        <f>IF(Dados!J766=0,0,Dados!K766/Dados!J766*1000)</f>
        <v>0</v>
      </c>
      <c r="J27" s="118">
        <f>IF(SUM(Dados!L766,Dados!M766)=0,0,SUM(Dados!N766,Dados!O766)/SUM(Dados!L766,Dados!M766)*100)</f>
        <v>0</v>
      </c>
      <c r="K27" s="118">
        <f>IF(SUM(Dados!D712:G712)=0,0,Dados!P766/SUM(Dados!D712:G712)*1000)</f>
        <v>0</v>
      </c>
      <c r="L27" s="118">
        <f>IF(SUM(Dados!D712:G712)=0,0,Dados!Q766/SUM(Dados!D712:G712)*1000)</f>
        <v>0</v>
      </c>
    </row>
    <row r="28" spans="1:12" ht="12.75">
      <c r="A28" s="114"/>
      <c r="B28" s="120" t="s">
        <v>18</v>
      </c>
      <c r="C28" s="121">
        <f>SUM(C25:C27)</f>
        <v>5782916</v>
      </c>
      <c r="D28" s="122">
        <f>IF(POP2009=0,0,C28/POP2009*100)</f>
        <v>90.8248026459724</v>
      </c>
      <c r="E28" s="123">
        <f>IF(SUM(Dados!C730,Dados!C748,Dados!C766)=0,0,SUM(Dados!B730,Dados!B748,Dados!B766)/SUM(Dados!C730,Dados!C748,Dados!C766)/12)</f>
        <v>0.11143946262108241</v>
      </c>
      <c r="F28" s="122">
        <f>IF(SUM(Dados!D730,Dados!D748,Dados!D766)=0,0,SUM(Dados!E730,Dados!E748,Dados!E766)/SUM(Dados!D730,Dados!D748,Dados!D766)*100)</f>
        <v>87.46675845335866</v>
      </c>
      <c r="G28" s="122">
        <f>IF(SUM(Dados!F730,Dados!F748,Dados!F766)=0,0,SUM(Dados!G730,Dados!G748,Dados!G766)/SUM(Dados!F730,Dados!F748,Dados!F766)*100)</f>
        <v>68.42149522493406</v>
      </c>
      <c r="H28" s="122">
        <f>IF(SUM(Dados!H730,Dados!H748,Dados!H766)=0,0,SUM(Dados!I730,Dados!I748,Dados!I766)/SUM(Dados!H730,Dados!H748,Dados!H766)*100)</f>
        <v>81.63942209271431</v>
      </c>
      <c r="I28" s="122">
        <f>IF(SUM(Dados!J730,Dados!J748,Dados!J766)=0,0,SUM(Dados!K730,Dados!K748,Dados!K766)/SUM(Dados!J730,Dados!J748,Dados!J766)*1000)</f>
        <v>3.5182067197748346</v>
      </c>
      <c r="J28" s="122">
        <f>IF(SUM(Dados!L730,Dados!M730,Dados!L748,Dados!M748,Dados!L766,Dados!M766)=0,0,SUM(Dados!N730,Dados!O730,Dados!N748,Dados!O748,Dados!N766,Dados!O766)/SUM(Dados!L730,Dados!M730,Dados!L748,Dados!M748,Dados!L766,Dados!M766)*100)</f>
        <v>3.5387476215187683</v>
      </c>
      <c r="K28" s="122">
        <f>IF(SUM(Dados!D676:G676,Dados!D694:G694,Dados!D712:G712)=0,0,SUM(Dados!P730,Dados!P748,Dados!P766)/SUM(Dados!D676:G676,Dados!D694:G694,Dados!D712:G712)*1000)</f>
        <v>13.03937087484163</v>
      </c>
      <c r="L28" s="122">
        <f>IF(SUM(Dados!D676:G676,Dados!D694:G694,Dados!D712:G712)=0,0,SUM(Dados!Q730,Dados!Q748,Dados!Q766)/SUM(Dados!D676:G676,Dados!D694:G694,Dados!D712:G712)*1000)</f>
        <v>10.98251833315956</v>
      </c>
    </row>
    <row r="29" ht="12.75">
      <c r="A29" t="s">
        <v>255</v>
      </c>
    </row>
    <row r="30" ht="12.75">
      <c r="A30" t="s">
        <v>256</v>
      </c>
    </row>
    <row r="31" ht="12.75">
      <c r="A31" t="s">
        <v>257</v>
      </c>
    </row>
    <row r="32" ht="12.75">
      <c r="A32" t="s">
        <v>258</v>
      </c>
    </row>
    <row r="33" spans="1:27" ht="12.75">
      <c r="A33" t="s">
        <v>259</v>
      </c>
      <c r="AA33" s="35"/>
    </row>
    <row r="34" spans="1:27" ht="12.75">
      <c r="A34" t="s">
        <v>260</v>
      </c>
      <c r="AA34" s="35"/>
    </row>
    <row r="35" spans="1:27" ht="12.75">
      <c r="A35" t="s">
        <v>261</v>
      </c>
      <c r="AA35" s="35"/>
    </row>
    <row r="36" spans="2:27" ht="12.75"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AA36" s="35"/>
    </row>
    <row r="37" ht="12.75">
      <c r="AA37" s="35"/>
    </row>
    <row r="38" ht="12.75">
      <c r="AA38" s="35"/>
    </row>
    <row r="39" ht="12.75">
      <c r="AA39" s="35"/>
    </row>
    <row r="40" spans="13:27" ht="12.75"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AA40" s="35"/>
    </row>
  </sheetData>
  <sheetProtection selectLockedCells="1" selectUnlockedCells="1"/>
  <mergeCells count="8">
    <mergeCell ref="A1:L1"/>
    <mergeCell ref="A3:L3"/>
    <mergeCell ref="A5:A8"/>
    <mergeCell ref="A9:A12"/>
    <mergeCell ref="A13:A16"/>
    <mergeCell ref="A17:A20"/>
    <mergeCell ref="A21:A24"/>
    <mergeCell ref="A25:A28"/>
  </mergeCells>
  <printOptions/>
  <pageMargins left="0.7875" right="0.7875" top="0.9840277777777777" bottom="0.9840277777777777" header="0.5118055555555555" footer="0.5118055555555555"/>
  <pageSetup fitToHeight="1" fitToWidth="1" horizontalDpi="300" verticalDpi="300" orientation="landscape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Plan13"/>
  <dimension ref="A1:AG919"/>
  <sheetViews>
    <sheetView showGridLines="0" showRowColHeaders="0" workbookViewId="0" topLeftCell="A1">
      <pane xSplit="1" topLeftCell="B1" activePane="topRight" state="frozen"/>
      <selection pane="topLeft" activeCell="A1" sqref="A1"/>
      <selection pane="topRight" activeCell="B1" sqref="B1"/>
    </sheetView>
  </sheetViews>
  <sheetFormatPr defaultColWidth="9.140625" defaultRowHeight="12.75"/>
  <cols>
    <col min="1" max="1" width="21.421875" style="124" customWidth="1"/>
    <col min="2" max="2" width="18.57421875" style="0" customWidth="1"/>
    <col min="3" max="3" width="11.00390625" style="0" customWidth="1"/>
    <col min="4" max="4" width="10.00390625" style="0" customWidth="1"/>
    <col min="5" max="6" width="11.00390625" style="0" customWidth="1"/>
    <col min="7" max="7" width="9.28125" style="0" customWidth="1"/>
    <col min="8" max="8" width="9.421875" style="0" customWidth="1"/>
    <col min="9" max="9" width="12.00390625" style="0" customWidth="1"/>
    <col min="10" max="11" width="11.00390625" style="0" customWidth="1"/>
    <col min="12" max="12" width="12.00390625" style="0" customWidth="1"/>
    <col min="13" max="14" width="11.00390625" style="0" customWidth="1"/>
    <col min="15" max="17" width="9.28125" style="0" customWidth="1"/>
    <col min="18" max="21" width="10.00390625" style="0" customWidth="1"/>
    <col min="22" max="28" width="9.28125" style="0" customWidth="1"/>
  </cols>
  <sheetData>
    <row r="1" ht="12.75">
      <c r="A1" s="124" t="s">
        <v>262</v>
      </c>
    </row>
    <row r="2" spans="1:5" ht="12.75">
      <c r="A2" s="124" t="s">
        <v>263</v>
      </c>
      <c r="B2">
        <v>21</v>
      </c>
      <c r="C2" s="125" t="str">
        <f>CONCATENATE("Unidade da Federação: ",TRIM(B3)," - ",B4)</f>
        <v>Unidade da Federação: Maranhão - MA</v>
      </c>
      <c r="D2" s="126"/>
      <c r="E2" s="126"/>
    </row>
    <row r="3" spans="1:2" ht="12.75">
      <c r="A3" s="124" t="s">
        <v>264</v>
      </c>
      <c r="B3" t="s">
        <v>265</v>
      </c>
    </row>
    <row r="4" spans="1:2" ht="12.75">
      <c r="A4" s="124" t="s">
        <v>266</v>
      </c>
      <c r="B4" t="s">
        <v>267</v>
      </c>
    </row>
    <row r="5" ht="12.75">
      <c r="A5" s="124" t="s">
        <v>268</v>
      </c>
    </row>
    <row r="6" ht="12.75">
      <c r="A6" s="124" t="s">
        <v>269</v>
      </c>
    </row>
    <row r="7" ht="12.75">
      <c r="A7" s="124" t="s">
        <v>270</v>
      </c>
    </row>
    <row r="8" ht="12.75">
      <c r="A8" s="124" t="s">
        <v>271</v>
      </c>
    </row>
    <row r="9" ht="12.75">
      <c r="A9" s="124" t="s">
        <v>272</v>
      </c>
    </row>
    <row r="10" ht="12.75">
      <c r="A10" s="124" t="s">
        <v>273</v>
      </c>
    </row>
    <row r="11" ht="12.75">
      <c r="A11" s="124" t="s">
        <v>274</v>
      </c>
    </row>
    <row r="12" ht="12.75">
      <c r="A12" s="124" t="s">
        <v>275</v>
      </c>
    </row>
    <row r="13" ht="12.75">
      <c r="A13" s="124" t="s">
        <v>276</v>
      </c>
    </row>
    <row r="14" ht="12.75">
      <c r="A14" s="124" t="s">
        <v>277</v>
      </c>
    </row>
    <row r="15" ht="12.75">
      <c r="A15" s="124" t="s">
        <v>278</v>
      </c>
    </row>
    <row r="16" ht="12.75">
      <c r="A16" s="124" t="s">
        <v>279</v>
      </c>
    </row>
    <row r="17" ht="12.75">
      <c r="A17" s="124" t="s">
        <v>280</v>
      </c>
    </row>
    <row r="18" ht="12.75">
      <c r="A18" s="124" t="s">
        <v>281</v>
      </c>
    </row>
    <row r="20" ht="12.75">
      <c r="A20" s="124" t="s">
        <v>282</v>
      </c>
    </row>
    <row r="21" spans="1:6" ht="12.75">
      <c r="A21" s="124" t="s">
        <v>283</v>
      </c>
      <c r="C21" s="127">
        <f>VLOOKUP(B21,E21:F26,2,FALSE)</f>
        <v>0</v>
      </c>
      <c r="E21" s="15">
        <v>0</v>
      </c>
      <c r="F21" s="15" t="s">
        <v>284</v>
      </c>
    </row>
    <row r="22" spans="1:6" ht="12.75">
      <c r="A22" s="124" t="s">
        <v>285</v>
      </c>
      <c r="E22" s="15">
        <v>1</v>
      </c>
      <c r="F22" s="15" t="s">
        <v>286</v>
      </c>
    </row>
    <row r="23" spans="1:6" ht="12.75">
      <c r="A23" s="124" t="s">
        <v>287</v>
      </c>
      <c r="E23" s="15">
        <v>2</v>
      </c>
      <c r="F23" s="15" t="s">
        <v>288</v>
      </c>
    </row>
    <row r="24" spans="1:6" ht="12.75">
      <c r="A24" s="124" t="s">
        <v>289</v>
      </c>
      <c r="E24" s="15">
        <v>3</v>
      </c>
      <c r="F24" s="15" t="s">
        <v>290</v>
      </c>
    </row>
    <row r="25" spans="1:6" ht="12.75">
      <c r="A25" s="124" t="s">
        <v>291</v>
      </c>
      <c r="E25" s="15">
        <v>4</v>
      </c>
      <c r="F25" s="15" t="s">
        <v>292</v>
      </c>
    </row>
    <row r="26" spans="1:6" ht="12.75">
      <c r="A26" s="124" t="s">
        <v>293</v>
      </c>
      <c r="E26" s="15">
        <v>5</v>
      </c>
      <c r="F26" s="15" t="s">
        <v>294</v>
      </c>
    </row>
    <row r="27" ht="12.75">
      <c r="A27" s="124" t="s">
        <v>295</v>
      </c>
    </row>
    <row r="29" spans="1:7" ht="12.75">
      <c r="A29" s="124" t="s">
        <v>296</v>
      </c>
      <c r="G29" t="s">
        <v>297</v>
      </c>
    </row>
    <row r="30" ht="12.75">
      <c r="A30" s="124">
        <v>2009</v>
      </c>
    </row>
    <row r="31" spans="1:5" ht="12.75">
      <c r="A31" s="124" t="s">
        <v>15</v>
      </c>
      <c r="B31" t="s">
        <v>16</v>
      </c>
      <c r="C31" t="s">
        <v>17</v>
      </c>
      <c r="D31" t="s">
        <v>298</v>
      </c>
      <c r="E31" t="s">
        <v>18</v>
      </c>
    </row>
    <row r="32" spans="1:5" ht="12.75">
      <c r="A32" s="124" t="s">
        <v>299</v>
      </c>
      <c r="B32">
        <v>0</v>
      </c>
      <c r="C32">
        <v>0</v>
      </c>
      <c r="D32">
        <v>0</v>
      </c>
      <c r="E32">
        <v>0</v>
      </c>
    </row>
    <row r="33" spans="1:9" ht="12.75">
      <c r="A33" s="124" t="s">
        <v>300</v>
      </c>
      <c r="B33">
        <v>66833</v>
      </c>
      <c r="C33">
        <v>64366</v>
      </c>
      <c r="D33">
        <v>0</v>
      </c>
      <c r="E33">
        <v>131199</v>
      </c>
      <c r="G33" t="s">
        <v>15</v>
      </c>
      <c r="H33" t="s">
        <v>16</v>
      </c>
      <c r="I33" t="s">
        <v>17</v>
      </c>
    </row>
    <row r="34" spans="1:9" ht="12.75">
      <c r="A34" s="124" t="s">
        <v>301</v>
      </c>
      <c r="B34">
        <v>275614</v>
      </c>
      <c r="C34">
        <v>267313</v>
      </c>
      <c r="D34">
        <v>0</v>
      </c>
      <c r="E34">
        <v>542927</v>
      </c>
      <c r="G34" t="s">
        <v>302</v>
      </c>
      <c r="H34" s="128">
        <f>IF($E$46=0,0,SUM(B32:B35)/$E$46*100)</f>
        <v>11.096351233707093</v>
      </c>
      <c r="I34" s="128">
        <f>IF($E$46=0,0,-SUM(C32:C35)/$E$46*100)</f>
        <v>-10.786446160589943</v>
      </c>
    </row>
    <row r="35" spans="1:9" ht="12.75">
      <c r="A35" s="124" t="s">
        <v>303</v>
      </c>
      <c r="B35">
        <v>364070</v>
      </c>
      <c r="C35">
        <v>355106</v>
      </c>
      <c r="D35">
        <v>0</v>
      </c>
      <c r="E35">
        <v>719176</v>
      </c>
      <c r="G35" t="s">
        <v>304</v>
      </c>
      <c r="H35" s="128">
        <f>IF($E$46=0,0,SUM(B36:B37)/$E$46*100)</f>
        <v>10.557849549034092</v>
      </c>
      <c r="I35" s="128">
        <f>IF($E$46=0,0,-SUM(C36:C37)/$E$46*100)</f>
        <v>-10.201659748039575</v>
      </c>
    </row>
    <row r="36" spans="1:9" ht="12.75">
      <c r="A36" s="124" t="s">
        <v>305</v>
      </c>
      <c r="B36">
        <v>338398</v>
      </c>
      <c r="C36">
        <v>328483</v>
      </c>
      <c r="D36">
        <v>0</v>
      </c>
      <c r="E36">
        <v>666881</v>
      </c>
      <c r="G36" t="s">
        <v>24</v>
      </c>
      <c r="H36" s="128">
        <f aca="true" t="shared" si="0" ref="H36:H42">IF($E$46=0,0,B38/$E$46*100)</f>
        <v>10.387850942130584</v>
      </c>
      <c r="I36" s="128">
        <f aca="true" t="shared" si="1" ref="I36:I42">IF($E$46=0,0,-C38/$E$46*100)</f>
        <v>-10.06869520572203</v>
      </c>
    </row>
    <row r="37" spans="1:9" ht="12.75">
      <c r="A37" s="124" t="s">
        <v>306</v>
      </c>
      <c r="B37">
        <v>333832</v>
      </c>
      <c r="C37">
        <v>321068</v>
      </c>
      <c r="D37">
        <v>0</v>
      </c>
      <c r="E37">
        <v>654900</v>
      </c>
      <c r="G37" t="s">
        <v>25</v>
      </c>
      <c r="H37" s="128">
        <f t="shared" si="0"/>
        <v>6.481432473848815</v>
      </c>
      <c r="I37" s="128">
        <f t="shared" si="1"/>
        <v>-6.64023290939957</v>
      </c>
    </row>
    <row r="38" spans="1:9" ht="12.75">
      <c r="A38" s="124" t="s">
        <v>307</v>
      </c>
      <c r="B38">
        <v>661406</v>
      </c>
      <c r="C38">
        <v>641085</v>
      </c>
      <c r="D38">
        <v>0</v>
      </c>
      <c r="E38">
        <v>1302491</v>
      </c>
      <c r="G38" t="s">
        <v>26</v>
      </c>
      <c r="H38" s="128">
        <f t="shared" si="0"/>
        <v>4.4805407036252385</v>
      </c>
      <c r="I38" s="128">
        <f t="shared" si="1"/>
        <v>-4.91447376997197</v>
      </c>
    </row>
    <row r="39" spans="1:9" ht="12.75">
      <c r="A39" s="124" t="s">
        <v>308</v>
      </c>
      <c r="B39">
        <v>412680</v>
      </c>
      <c r="C39">
        <v>422791</v>
      </c>
      <c r="D39">
        <v>0</v>
      </c>
      <c r="E39">
        <v>835471</v>
      </c>
      <c r="G39" t="s">
        <v>27</v>
      </c>
      <c r="H39" s="128">
        <f t="shared" si="0"/>
        <v>3.1501728177818795</v>
      </c>
      <c r="I39" s="128">
        <f t="shared" si="1"/>
        <v>-3.46350173571656</v>
      </c>
    </row>
    <row r="40" spans="1:9" ht="12.75">
      <c r="A40" s="124" t="s">
        <v>309</v>
      </c>
      <c r="B40">
        <v>285281</v>
      </c>
      <c r="C40">
        <v>312910</v>
      </c>
      <c r="D40">
        <v>0</v>
      </c>
      <c r="E40">
        <v>598191</v>
      </c>
      <c r="G40" t="s">
        <v>28</v>
      </c>
      <c r="H40" s="128">
        <f t="shared" si="0"/>
        <v>1.9848405344276236</v>
      </c>
      <c r="I40" s="128">
        <f t="shared" si="1"/>
        <v>-2.220536126981295</v>
      </c>
    </row>
    <row r="41" spans="1:9" ht="12.75">
      <c r="A41" s="124" t="s">
        <v>310</v>
      </c>
      <c r="B41">
        <v>200575</v>
      </c>
      <c r="C41">
        <v>220525</v>
      </c>
      <c r="D41">
        <v>0</v>
      </c>
      <c r="E41">
        <v>421100</v>
      </c>
      <c r="G41" t="s">
        <v>29</v>
      </c>
      <c r="H41" s="128">
        <f t="shared" si="0"/>
        <v>1.1312508922806592</v>
      </c>
      <c r="I41" s="128">
        <f t="shared" si="1"/>
        <v>-1.3089452971685276</v>
      </c>
    </row>
    <row r="42" spans="1:9" ht="12.75">
      <c r="A42" s="124" t="s">
        <v>311</v>
      </c>
      <c r="B42">
        <v>126377</v>
      </c>
      <c r="C42">
        <v>141384</v>
      </c>
      <c r="D42">
        <v>0</v>
      </c>
      <c r="E42">
        <v>267761</v>
      </c>
      <c r="G42" t="s">
        <v>30</v>
      </c>
      <c r="H42" s="128">
        <f t="shared" si="0"/>
        <v>0.4855891471029797</v>
      </c>
      <c r="I42" s="128">
        <f t="shared" si="1"/>
        <v>-0.6396307524715683</v>
      </c>
    </row>
    <row r="43" spans="1:9" ht="12.75">
      <c r="A43" s="124" t="s">
        <v>312</v>
      </c>
      <c r="B43">
        <v>72028</v>
      </c>
      <c r="C43">
        <v>83342</v>
      </c>
      <c r="D43">
        <v>0</v>
      </c>
      <c r="E43">
        <v>155370</v>
      </c>
      <c r="G43" t="s">
        <v>18</v>
      </c>
      <c r="H43" s="128">
        <f>IF($E$46=0,0,B46/$E$46*100)</f>
        <v>49.75587829393896</v>
      </c>
      <c r="I43" s="128">
        <f>IF($E$46=0,0,-C46/$E$46*100)</f>
        <v>-50.24412170606104</v>
      </c>
    </row>
    <row r="44" spans="1:5" ht="12.75">
      <c r="A44" s="124" t="s">
        <v>313</v>
      </c>
      <c r="B44">
        <v>30918</v>
      </c>
      <c r="C44">
        <v>40726</v>
      </c>
      <c r="D44">
        <v>0</v>
      </c>
      <c r="E44">
        <v>71644</v>
      </c>
    </row>
    <row r="45" spans="1:5" ht="12.75">
      <c r="A45" s="124" t="s">
        <v>314</v>
      </c>
      <c r="B45">
        <v>0</v>
      </c>
      <c r="C45">
        <v>0</v>
      </c>
      <c r="D45">
        <v>0</v>
      </c>
      <c r="E45">
        <v>0</v>
      </c>
    </row>
    <row r="46" spans="1:5" ht="12.75">
      <c r="A46" s="124" t="s">
        <v>18</v>
      </c>
      <c r="B46">
        <v>3168012</v>
      </c>
      <c r="C46">
        <v>3199099</v>
      </c>
      <c r="D46">
        <v>0</v>
      </c>
      <c r="E46">
        <v>6367111</v>
      </c>
    </row>
    <row r="49" ht="12.75">
      <c r="A49" s="124" t="s">
        <v>33</v>
      </c>
    </row>
    <row r="50" ht="12.75">
      <c r="A50" s="124" t="s">
        <v>315</v>
      </c>
    </row>
    <row r="51" spans="1:31" ht="12.75">
      <c r="A51" s="124" t="s">
        <v>316</v>
      </c>
      <c r="B51">
        <v>1980</v>
      </c>
      <c r="C51">
        <v>1981</v>
      </c>
      <c r="D51">
        <v>1982</v>
      </c>
      <c r="E51">
        <v>1983</v>
      </c>
      <c r="F51">
        <v>1984</v>
      </c>
      <c r="G51">
        <v>1985</v>
      </c>
      <c r="H51">
        <v>1986</v>
      </c>
      <c r="I51">
        <v>1987</v>
      </c>
      <c r="J51">
        <v>1988</v>
      </c>
      <c r="K51">
        <v>1989</v>
      </c>
      <c r="L51">
        <v>1990</v>
      </c>
      <c r="M51">
        <v>1991</v>
      </c>
      <c r="N51">
        <v>1992</v>
      </c>
      <c r="O51">
        <v>1993</v>
      </c>
      <c r="P51">
        <v>1994</v>
      </c>
      <c r="Q51">
        <v>1995</v>
      </c>
      <c r="R51">
        <v>1996</v>
      </c>
      <c r="S51">
        <v>1997</v>
      </c>
      <c r="T51">
        <v>1998</v>
      </c>
      <c r="U51">
        <v>1999</v>
      </c>
      <c r="V51">
        <v>2000</v>
      </c>
      <c r="W51">
        <v>2001</v>
      </c>
      <c r="X51">
        <v>2002</v>
      </c>
      <c r="Y51">
        <v>2003</v>
      </c>
      <c r="Z51">
        <v>2004</v>
      </c>
      <c r="AA51">
        <v>2005</v>
      </c>
      <c r="AB51">
        <v>2006</v>
      </c>
      <c r="AC51">
        <v>2007</v>
      </c>
      <c r="AD51">
        <v>2008</v>
      </c>
      <c r="AE51">
        <v>2009</v>
      </c>
    </row>
    <row r="52" spans="1:31" ht="12.75">
      <c r="A52" s="124" t="s">
        <v>16</v>
      </c>
      <c r="B52">
        <v>0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2631197</v>
      </c>
      <c r="T52">
        <v>2661408</v>
      </c>
      <c r="U52">
        <v>2691771</v>
      </c>
      <c r="V52">
        <v>2812681</v>
      </c>
      <c r="W52">
        <v>2851689</v>
      </c>
      <c r="X52">
        <v>2887853</v>
      </c>
      <c r="Y52">
        <v>2922434</v>
      </c>
      <c r="Z52">
        <v>2957165</v>
      </c>
      <c r="AA52">
        <v>3036184</v>
      </c>
      <c r="AB52">
        <v>3076448</v>
      </c>
      <c r="AC52">
        <v>3115673</v>
      </c>
      <c r="AD52">
        <v>3137316</v>
      </c>
      <c r="AE52">
        <v>3168012</v>
      </c>
    </row>
    <row r="53" spans="1:31" ht="12.75">
      <c r="A53" s="124" t="s">
        <v>17</v>
      </c>
      <c r="B53">
        <v>0</v>
      </c>
      <c r="C53">
        <v>0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2664245</v>
      </c>
      <c r="T53">
        <v>2695423</v>
      </c>
      <c r="U53">
        <v>2726583</v>
      </c>
      <c r="V53">
        <v>2838794</v>
      </c>
      <c r="W53">
        <v>2878743</v>
      </c>
      <c r="X53">
        <v>2915430</v>
      </c>
      <c r="Y53">
        <v>2951212</v>
      </c>
      <c r="Z53">
        <v>2986642</v>
      </c>
      <c r="AA53">
        <v>3067154</v>
      </c>
      <c r="AB53">
        <v>3108095</v>
      </c>
      <c r="AC53">
        <v>3149429</v>
      </c>
      <c r="AD53">
        <v>3168223</v>
      </c>
      <c r="AE53">
        <v>3199099</v>
      </c>
    </row>
    <row r="54" spans="1:31" ht="12.75">
      <c r="A54" s="124" t="s">
        <v>298</v>
      </c>
      <c r="B54">
        <v>0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0</v>
      </c>
      <c r="W54">
        <v>0</v>
      </c>
      <c r="X54">
        <v>0</v>
      </c>
      <c r="Y54">
        <v>0</v>
      </c>
      <c r="Z54">
        <v>0</v>
      </c>
      <c r="AA54">
        <v>0</v>
      </c>
      <c r="AB54">
        <v>0</v>
      </c>
      <c r="AC54">
        <v>0</v>
      </c>
      <c r="AD54">
        <v>0</v>
      </c>
      <c r="AE54">
        <v>0</v>
      </c>
    </row>
    <row r="55" spans="1:31" ht="12.75">
      <c r="A55" s="124" t="s">
        <v>18</v>
      </c>
      <c r="B55">
        <v>0</v>
      </c>
      <c r="C55">
        <v>0</v>
      </c>
      <c r="D55">
        <v>0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5295442</v>
      </c>
      <c r="T55">
        <v>5356831</v>
      </c>
      <c r="U55">
        <v>5418354</v>
      </c>
      <c r="V55">
        <v>5651475</v>
      </c>
      <c r="W55">
        <v>5730432</v>
      </c>
      <c r="X55">
        <v>5803283</v>
      </c>
      <c r="Y55">
        <v>5873646</v>
      </c>
      <c r="Z55">
        <v>5943807</v>
      </c>
      <c r="AA55">
        <v>6103338</v>
      </c>
      <c r="AB55">
        <v>6184543</v>
      </c>
      <c r="AC55">
        <v>6265102</v>
      </c>
      <c r="AD55">
        <v>6305539</v>
      </c>
      <c r="AE55">
        <v>6367111</v>
      </c>
    </row>
    <row r="57" spans="1:6" ht="12.75">
      <c r="A57" s="124" t="s">
        <v>317</v>
      </c>
      <c r="F57" t="s">
        <v>317</v>
      </c>
    </row>
    <row r="58" spans="1:6" ht="12.75">
      <c r="A58" s="124">
        <v>1991</v>
      </c>
      <c r="F58">
        <v>2000</v>
      </c>
    </row>
    <row r="59" spans="1:9" ht="12.75">
      <c r="A59" s="124" t="s">
        <v>15</v>
      </c>
      <c r="B59" t="s">
        <v>318</v>
      </c>
      <c r="C59" t="s">
        <v>319</v>
      </c>
      <c r="D59" t="s">
        <v>18</v>
      </c>
      <c r="F59" t="s">
        <v>15</v>
      </c>
      <c r="G59" t="s">
        <v>318</v>
      </c>
      <c r="H59" t="s">
        <v>319</v>
      </c>
      <c r="I59" t="s">
        <v>18</v>
      </c>
    </row>
    <row r="60" spans="1:9" ht="12.75">
      <c r="A60" s="124" t="s">
        <v>299</v>
      </c>
      <c r="B60">
        <v>0</v>
      </c>
      <c r="C60">
        <v>0</v>
      </c>
      <c r="D60">
        <v>0</v>
      </c>
      <c r="F60" t="s">
        <v>299</v>
      </c>
      <c r="G60">
        <v>0</v>
      </c>
      <c r="H60">
        <v>0</v>
      </c>
      <c r="I60">
        <v>0</v>
      </c>
    </row>
    <row r="61" spans="1:9" ht="12.75">
      <c r="A61" s="124" t="s">
        <v>300</v>
      </c>
      <c r="B61">
        <v>0</v>
      </c>
      <c r="C61">
        <v>143043</v>
      </c>
      <c r="D61">
        <v>143043</v>
      </c>
      <c r="F61" t="s">
        <v>300</v>
      </c>
      <c r="G61">
        <v>0</v>
      </c>
      <c r="H61">
        <v>138797</v>
      </c>
      <c r="I61">
        <v>138797</v>
      </c>
    </row>
    <row r="62" spans="1:9" ht="12.75">
      <c r="A62" s="124" t="s">
        <v>301</v>
      </c>
      <c r="B62">
        <v>0</v>
      </c>
      <c r="C62">
        <v>586811</v>
      </c>
      <c r="D62">
        <v>586811</v>
      </c>
      <c r="F62" t="s">
        <v>301</v>
      </c>
      <c r="G62">
        <v>0</v>
      </c>
      <c r="H62">
        <v>552991</v>
      </c>
      <c r="I62">
        <v>552991</v>
      </c>
    </row>
    <row r="63" spans="1:9" ht="12.75">
      <c r="A63" s="124" t="s">
        <v>303</v>
      </c>
      <c r="B63">
        <v>135061</v>
      </c>
      <c r="C63">
        <v>621807</v>
      </c>
      <c r="D63">
        <v>756868</v>
      </c>
      <c r="F63" t="s">
        <v>303</v>
      </c>
      <c r="G63">
        <v>229641</v>
      </c>
      <c r="H63">
        <v>450047</v>
      </c>
      <c r="I63">
        <v>679688</v>
      </c>
    </row>
    <row r="64" spans="1:9" ht="12.75">
      <c r="A64" s="124" t="s">
        <v>305</v>
      </c>
      <c r="B64">
        <v>402446</v>
      </c>
      <c r="C64">
        <v>284658</v>
      </c>
      <c r="D64">
        <v>687104</v>
      </c>
      <c r="F64" t="s">
        <v>305</v>
      </c>
      <c r="G64">
        <v>604724</v>
      </c>
      <c r="H64">
        <v>130829</v>
      </c>
      <c r="I64">
        <v>735553</v>
      </c>
    </row>
    <row r="65" spans="1:9" ht="12.75">
      <c r="A65" s="124" t="s">
        <v>306</v>
      </c>
      <c r="B65">
        <v>395553</v>
      </c>
      <c r="C65">
        <v>141029</v>
      </c>
      <c r="D65">
        <v>536582</v>
      </c>
      <c r="F65" t="s">
        <v>306</v>
      </c>
      <c r="G65">
        <v>622249</v>
      </c>
      <c r="H65">
        <v>86620</v>
      </c>
      <c r="I65">
        <v>708869</v>
      </c>
    </row>
    <row r="66" spans="1:9" ht="12.75">
      <c r="A66" s="124" t="s">
        <v>307</v>
      </c>
      <c r="B66">
        <v>527608</v>
      </c>
      <c r="C66">
        <v>227856</v>
      </c>
      <c r="D66">
        <v>755464</v>
      </c>
      <c r="F66" t="s">
        <v>307</v>
      </c>
      <c r="G66">
        <v>778742</v>
      </c>
      <c r="H66">
        <v>171556</v>
      </c>
      <c r="I66">
        <v>950298</v>
      </c>
    </row>
    <row r="67" spans="1:9" ht="12.75">
      <c r="A67" s="124" t="s">
        <v>308</v>
      </c>
      <c r="B67">
        <v>326298</v>
      </c>
      <c r="C67">
        <v>206274</v>
      </c>
      <c r="D67">
        <v>532572</v>
      </c>
      <c r="F67" t="s">
        <v>308</v>
      </c>
      <c r="G67">
        <v>496322</v>
      </c>
      <c r="H67">
        <v>166961</v>
      </c>
      <c r="I67">
        <v>663283</v>
      </c>
    </row>
    <row r="68" spans="1:9" ht="12.75">
      <c r="A68" s="124" t="s">
        <v>309</v>
      </c>
      <c r="B68">
        <v>181728</v>
      </c>
      <c r="C68">
        <v>194721</v>
      </c>
      <c r="D68">
        <v>376449</v>
      </c>
      <c r="F68" t="s">
        <v>309</v>
      </c>
      <c r="G68">
        <v>318557</v>
      </c>
      <c r="H68">
        <v>167710</v>
      </c>
      <c r="I68">
        <v>486267</v>
      </c>
    </row>
    <row r="69" spans="1:9" ht="12.75">
      <c r="A69" s="124" t="s">
        <v>310</v>
      </c>
      <c r="B69">
        <v>102995</v>
      </c>
      <c r="C69">
        <v>153812</v>
      </c>
      <c r="D69">
        <v>256807</v>
      </c>
      <c r="F69" t="s">
        <v>310</v>
      </c>
      <c r="G69">
        <v>170408</v>
      </c>
      <c r="H69">
        <v>159407</v>
      </c>
      <c r="I69">
        <v>329815</v>
      </c>
    </row>
    <row r="70" spans="1:9" ht="12.75">
      <c r="A70" s="124" t="s">
        <v>311</v>
      </c>
      <c r="B70">
        <v>54010</v>
      </c>
      <c r="C70">
        <v>117361</v>
      </c>
      <c r="D70">
        <v>171371</v>
      </c>
      <c r="F70" t="s">
        <v>311</v>
      </c>
      <c r="G70">
        <v>96074</v>
      </c>
      <c r="H70">
        <v>134116</v>
      </c>
      <c r="I70">
        <v>230190</v>
      </c>
    </row>
    <row r="71" spans="1:9" ht="12.75">
      <c r="A71" s="124" t="s">
        <v>312</v>
      </c>
      <c r="B71">
        <v>20394</v>
      </c>
      <c r="C71">
        <v>74392</v>
      </c>
      <c r="D71">
        <v>94786</v>
      </c>
      <c r="F71" t="s">
        <v>312</v>
      </c>
      <c r="G71">
        <v>41563</v>
      </c>
      <c r="H71">
        <v>77380</v>
      </c>
      <c r="I71">
        <v>118943</v>
      </c>
    </row>
    <row r="72" spans="1:9" ht="12.75">
      <c r="A72" s="124" t="s">
        <v>313</v>
      </c>
      <c r="B72">
        <v>0</v>
      </c>
      <c r="C72">
        <v>0</v>
      </c>
      <c r="D72">
        <v>0</v>
      </c>
      <c r="F72" t="s">
        <v>313</v>
      </c>
      <c r="G72">
        <v>14150</v>
      </c>
      <c r="H72">
        <v>42631</v>
      </c>
      <c r="I72">
        <v>56781</v>
      </c>
    </row>
    <row r="73" spans="1:9" ht="12.75">
      <c r="A73" s="124" t="s">
        <v>314</v>
      </c>
      <c r="B73">
        <v>0</v>
      </c>
      <c r="C73">
        <v>0</v>
      </c>
      <c r="D73">
        <v>0</v>
      </c>
      <c r="F73" t="s">
        <v>314</v>
      </c>
      <c r="G73">
        <v>0</v>
      </c>
      <c r="H73">
        <v>0</v>
      </c>
      <c r="I73">
        <v>0</v>
      </c>
    </row>
    <row r="74" spans="1:9" ht="12.75">
      <c r="A74" s="124" t="s">
        <v>18</v>
      </c>
      <c r="B74">
        <v>2146093</v>
      </c>
      <c r="C74">
        <v>2751764</v>
      </c>
      <c r="D74">
        <v>4897857</v>
      </c>
      <c r="F74" t="s">
        <v>18</v>
      </c>
      <c r="G74">
        <v>3372430</v>
      </c>
      <c r="H74">
        <v>2279045</v>
      </c>
      <c r="I74">
        <v>5651475</v>
      </c>
    </row>
    <row r="77" ht="12.75">
      <c r="A77" s="124" t="s">
        <v>320</v>
      </c>
    </row>
    <row r="78" ht="12.75">
      <c r="A78" s="124" t="s">
        <v>321</v>
      </c>
    </row>
    <row r="79" spans="1:31" ht="12.75">
      <c r="A79" s="124" t="s">
        <v>45</v>
      </c>
      <c r="B79">
        <v>1980</v>
      </c>
      <c r="C79">
        <v>1981</v>
      </c>
      <c r="D79">
        <v>1982</v>
      </c>
      <c r="E79">
        <v>1983</v>
      </c>
      <c r="F79">
        <v>1984</v>
      </c>
      <c r="G79">
        <v>1985</v>
      </c>
      <c r="H79">
        <v>1986</v>
      </c>
      <c r="I79">
        <v>1987</v>
      </c>
      <c r="J79">
        <v>1988</v>
      </c>
      <c r="K79">
        <v>1989</v>
      </c>
      <c r="L79">
        <v>1990</v>
      </c>
      <c r="M79">
        <v>1991</v>
      </c>
      <c r="N79">
        <v>1992</v>
      </c>
      <c r="O79">
        <v>1993</v>
      </c>
      <c r="P79">
        <v>1994</v>
      </c>
      <c r="Q79">
        <v>1995</v>
      </c>
      <c r="R79">
        <v>1996</v>
      </c>
      <c r="S79">
        <v>1997</v>
      </c>
      <c r="T79">
        <v>1998</v>
      </c>
      <c r="U79">
        <v>1999</v>
      </c>
      <c r="V79">
        <v>2000</v>
      </c>
      <c r="W79">
        <v>2001</v>
      </c>
      <c r="X79">
        <v>2002</v>
      </c>
      <c r="Y79">
        <v>2003</v>
      </c>
      <c r="Z79">
        <v>2004</v>
      </c>
      <c r="AA79">
        <v>2005</v>
      </c>
      <c r="AB79">
        <v>2006</v>
      </c>
      <c r="AC79">
        <v>2007</v>
      </c>
      <c r="AD79">
        <v>2008</v>
      </c>
      <c r="AE79">
        <v>2009</v>
      </c>
    </row>
    <row r="80" spans="1:31" ht="12.75">
      <c r="A80" s="124" t="s">
        <v>322</v>
      </c>
      <c r="B80">
        <v>0</v>
      </c>
      <c r="C80">
        <v>0</v>
      </c>
      <c r="D80">
        <v>0</v>
      </c>
      <c r="E80">
        <v>0</v>
      </c>
      <c r="F80">
        <v>0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M80">
        <v>1735491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T80">
        <v>0</v>
      </c>
      <c r="U80">
        <v>0</v>
      </c>
      <c r="V80">
        <v>2912263</v>
      </c>
      <c r="W80">
        <v>0</v>
      </c>
      <c r="X80">
        <v>0</v>
      </c>
      <c r="Y80">
        <v>0</v>
      </c>
      <c r="Z80">
        <v>0</v>
      </c>
      <c r="AA80">
        <v>0</v>
      </c>
      <c r="AB80">
        <v>0</v>
      </c>
      <c r="AC80">
        <v>0</v>
      </c>
      <c r="AD80">
        <v>0</v>
      </c>
      <c r="AE80">
        <v>0</v>
      </c>
    </row>
    <row r="81" spans="1:31" ht="12.75">
      <c r="A81" s="124" t="s">
        <v>323</v>
      </c>
      <c r="B81">
        <v>0</v>
      </c>
      <c r="C81">
        <v>0</v>
      </c>
      <c r="D81">
        <v>0</v>
      </c>
      <c r="E81">
        <v>0</v>
      </c>
      <c r="F81">
        <v>0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  <c r="M81">
        <v>1102432</v>
      </c>
      <c r="N81">
        <v>0</v>
      </c>
      <c r="O81">
        <v>0</v>
      </c>
      <c r="P81">
        <v>0</v>
      </c>
      <c r="Q81">
        <v>0</v>
      </c>
      <c r="R81">
        <v>0</v>
      </c>
      <c r="S81">
        <v>0</v>
      </c>
      <c r="T81">
        <v>0</v>
      </c>
      <c r="U81">
        <v>0</v>
      </c>
      <c r="V81">
        <v>1641896</v>
      </c>
      <c r="W81">
        <v>0</v>
      </c>
      <c r="X81">
        <v>0</v>
      </c>
      <c r="Y81">
        <v>0</v>
      </c>
      <c r="Z81">
        <v>0</v>
      </c>
      <c r="AA81">
        <v>0</v>
      </c>
      <c r="AB81">
        <v>0</v>
      </c>
      <c r="AC81">
        <v>0</v>
      </c>
      <c r="AD81">
        <v>0</v>
      </c>
      <c r="AE81">
        <v>0</v>
      </c>
    </row>
    <row r="82" spans="1:31" ht="12.75">
      <c r="A82" s="124" t="s">
        <v>324</v>
      </c>
      <c r="B82">
        <v>0</v>
      </c>
      <c r="C82">
        <v>0</v>
      </c>
      <c r="D82">
        <v>0</v>
      </c>
      <c r="E82">
        <v>0</v>
      </c>
      <c r="F82">
        <v>0</v>
      </c>
      <c r="G82">
        <v>0</v>
      </c>
      <c r="H82">
        <v>0</v>
      </c>
      <c r="I82">
        <v>0</v>
      </c>
      <c r="J82">
        <v>0</v>
      </c>
      <c r="K82">
        <v>0</v>
      </c>
      <c r="L82">
        <v>0</v>
      </c>
      <c r="M82">
        <v>633059</v>
      </c>
      <c r="N82">
        <v>0</v>
      </c>
      <c r="O82">
        <v>0</v>
      </c>
      <c r="P82">
        <v>0</v>
      </c>
      <c r="Q82">
        <v>0</v>
      </c>
      <c r="R82">
        <v>0</v>
      </c>
      <c r="S82">
        <v>0</v>
      </c>
      <c r="T82">
        <v>0</v>
      </c>
      <c r="U82">
        <v>0</v>
      </c>
      <c r="V82">
        <v>1270367</v>
      </c>
      <c r="W82">
        <v>0</v>
      </c>
      <c r="X82">
        <v>0</v>
      </c>
      <c r="Y82">
        <v>0</v>
      </c>
      <c r="Z82">
        <v>0</v>
      </c>
      <c r="AA82">
        <v>0</v>
      </c>
      <c r="AB82">
        <v>0</v>
      </c>
      <c r="AC82">
        <v>0</v>
      </c>
      <c r="AD82">
        <v>0</v>
      </c>
      <c r="AE82">
        <v>0</v>
      </c>
    </row>
    <row r="83" spans="1:31" ht="12.75">
      <c r="A83" s="124" t="s">
        <v>325</v>
      </c>
      <c r="B83">
        <v>0</v>
      </c>
      <c r="C83">
        <v>0</v>
      </c>
      <c r="D83">
        <v>0</v>
      </c>
      <c r="E83">
        <v>0</v>
      </c>
      <c r="F83">
        <v>0</v>
      </c>
      <c r="G83">
        <v>0</v>
      </c>
      <c r="H83">
        <v>0</v>
      </c>
      <c r="I83">
        <v>0</v>
      </c>
      <c r="J83">
        <v>0</v>
      </c>
      <c r="K83">
        <v>0</v>
      </c>
      <c r="L83">
        <v>0</v>
      </c>
      <c r="M83">
        <v>1513841</v>
      </c>
      <c r="N83">
        <v>0</v>
      </c>
      <c r="O83">
        <v>0</v>
      </c>
      <c r="P83">
        <v>0</v>
      </c>
      <c r="Q83">
        <v>0</v>
      </c>
      <c r="R83">
        <v>0</v>
      </c>
      <c r="S83">
        <v>0</v>
      </c>
      <c r="T83">
        <v>0</v>
      </c>
      <c r="U83">
        <v>0</v>
      </c>
      <c r="V83">
        <v>1743133</v>
      </c>
      <c r="W83">
        <v>0</v>
      </c>
      <c r="X83">
        <v>0</v>
      </c>
      <c r="Y83">
        <v>0</v>
      </c>
      <c r="Z83">
        <v>0</v>
      </c>
      <c r="AA83">
        <v>0</v>
      </c>
      <c r="AB83">
        <v>0</v>
      </c>
      <c r="AC83">
        <v>0</v>
      </c>
      <c r="AD83">
        <v>0</v>
      </c>
      <c r="AE83">
        <v>0</v>
      </c>
    </row>
    <row r="84" spans="1:31" ht="12.75">
      <c r="A84" s="124" t="s">
        <v>323</v>
      </c>
      <c r="B84">
        <v>0</v>
      </c>
      <c r="C84">
        <v>0</v>
      </c>
      <c r="D84">
        <v>0</v>
      </c>
      <c r="E84">
        <v>0</v>
      </c>
      <c r="F84">
        <v>0</v>
      </c>
      <c r="G84">
        <v>0</v>
      </c>
      <c r="H84">
        <v>0</v>
      </c>
      <c r="I84">
        <v>0</v>
      </c>
      <c r="J84">
        <v>0</v>
      </c>
      <c r="K84">
        <v>0</v>
      </c>
      <c r="L84">
        <v>0</v>
      </c>
      <c r="M84">
        <v>105209</v>
      </c>
      <c r="N84">
        <v>0</v>
      </c>
      <c r="O84">
        <v>0</v>
      </c>
      <c r="P84">
        <v>0</v>
      </c>
      <c r="Q84">
        <v>0</v>
      </c>
      <c r="R84">
        <v>0</v>
      </c>
      <c r="S84">
        <v>0</v>
      </c>
      <c r="T84">
        <v>0</v>
      </c>
      <c r="U84">
        <v>0</v>
      </c>
      <c r="V84">
        <v>128038</v>
      </c>
      <c r="W84">
        <v>0</v>
      </c>
      <c r="X84">
        <v>0</v>
      </c>
      <c r="Y84">
        <v>0</v>
      </c>
      <c r="Z84">
        <v>0</v>
      </c>
      <c r="AA84">
        <v>0</v>
      </c>
      <c r="AB84">
        <v>0</v>
      </c>
      <c r="AC84">
        <v>0</v>
      </c>
      <c r="AD84">
        <v>0</v>
      </c>
      <c r="AE84">
        <v>0</v>
      </c>
    </row>
    <row r="85" spans="1:31" ht="12.75">
      <c r="A85" s="124" t="s">
        <v>326</v>
      </c>
      <c r="B85">
        <v>0</v>
      </c>
      <c r="C85">
        <v>0</v>
      </c>
      <c r="D85">
        <v>0</v>
      </c>
      <c r="E85">
        <v>0</v>
      </c>
      <c r="F85">
        <v>0</v>
      </c>
      <c r="G85">
        <v>0</v>
      </c>
      <c r="H85">
        <v>0</v>
      </c>
      <c r="I85">
        <v>0</v>
      </c>
      <c r="J85">
        <v>0</v>
      </c>
      <c r="K85">
        <v>0</v>
      </c>
      <c r="L85">
        <v>0</v>
      </c>
      <c r="M85">
        <v>1408632</v>
      </c>
      <c r="N85">
        <v>0</v>
      </c>
      <c r="O85">
        <v>0</v>
      </c>
      <c r="P85">
        <v>0</v>
      </c>
      <c r="Q85">
        <v>0</v>
      </c>
      <c r="R85">
        <v>0</v>
      </c>
      <c r="S85">
        <v>0</v>
      </c>
      <c r="T85">
        <v>0</v>
      </c>
      <c r="U85">
        <v>0</v>
      </c>
      <c r="V85">
        <v>1615095</v>
      </c>
      <c r="W85">
        <v>0</v>
      </c>
      <c r="X85">
        <v>0</v>
      </c>
      <c r="Y85">
        <v>0</v>
      </c>
      <c r="Z85">
        <v>0</v>
      </c>
      <c r="AA85">
        <v>0</v>
      </c>
      <c r="AB85">
        <v>0</v>
      </c>
      <c r="AC85">
        <v>0</v>
      </c>
      <c r="AD85">
        <v>0</v>
      </c>
      <c r="AE85">
        <v>0</v>
      </c>
    </row>
    <row r="86" spans="1:31" ht="12.75">
      <c r="A86" s="124" t="s">
        <v>327</v>
      </c>
      <c r="B86">
        <v>0</v>
      </c>
      <c r="C86">
        <v>0</v>
      </c>
      <c r="D86">
        <v>0</v>
      </c>
      <c r="E86">
        <v>0</v>
      </c>
      <c r="F86">
        <v>0</v>
      </c>
      <c r="G86">
        <v>0</v>
      </c>
      <c r="H86">
        <v>0</v>
      </c>
      <c r="I86">
        <v>0</v>
      </c>
      <c r="J86">
        <v>0</v>
      </c>
      <c r="K86">
        <v>0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  <c r="R86">
        <v>0</v>
      </c>
      <c r="S86">
        <v>0</v>
      </c>
      <c r="T86">
        <v>0</v>
      </c>
      <c r="U86">
        <v>0</v>
      </c>
      <c r="V86">
        <v>92391</v>
      </c>
      <c r="W86">
        <v>0</v>
      </c>
      <c r="X86">
        <v>0</v>
      </c>
      <c r="Y86">
        <v>0</v>
      </c>
      <c r="Z86">
        <v>0</v>
      </c>
      <c r="AA86">
        <v>0</v>
      </c>
      <c r="AB86">
        <v>0</v>
      </c>
      <c r="AC86">
        <v>0</v>
      </c>
      <c r="AD86">
        <v>0</v>
      </c>
      <c r="AE86">
        <v>0</v>
      </c>
    </row>
    <row r="87" spans="1:31" ht="12.75">
      <c r="A87" s="124" t="s">
        <v>328</v>
      </c>
      <c r="B87">
        <v>0</v>
      </c>
      <c r="C87">
        <v>0</v>
      </c>
      <c r="D87">
        <v>0</v>
      </c>
      <c r="E87">
        <v>0</v>
      </c>
      <c r="F87">
        <v>0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0</v>
      </c>
      <c r="S87">
        <v>0</v>
      </c>
      <c r="T87">
        <v>0</v>
      </c>
      <c r="U87">
        <v>0</v>
      </c>
      <c r="V87">
        <v>1522704</v>
      </c>
      <c r="W87">
        <v>0</v>
      </c>
      <c r="X87">
        <v>0</v>
      </c>
      <c r="Y87">
        <v>0</v>
      </c>
      <c r="Z87">
        <v>0</v>
      </c>
      <c r="AA87">
        <v>0</v>
      </c>
      <c r="AB87">
        <v>0</v>
      </c>
      <c r="AC87">
        <v>0</v>
      </c>
      <c r="AD87">
        <v>0</v>
      </c>
      <c r="AE87">
        <v>0</v>
      </c>
    </row>
    <row r="88" spans="1:31" ht="12.75">
      <c r="A88" s="124" t="s">
        <v>329</v>
      </c>
      <c r="B88">
        <v>0</v>
      </c>
      <c r="C88">
        <v>0</v>
      </c>
      <c r="D88">
        <v>0</v>
      </c>
      <c r="E88">
        <v>0</v>
      </c>
      <c r="F88">
        <v>0</v>
      </c>
      <c r="G88">
        <v>0</v>
      </c>
      <c r="H88">
        <v>0</v>
      </c>
      <c r="I88">
        <v>0</v>
      </c>
      <c r="J88">
        <v>0</v>
      </c>
      <c r="K88">
        <v>0</v>
      </c>
      <c r="L88">
        <v>0</v>
      </c>
      <c r="M88">
        <v>1662073</v>
      </c>
      <c r="N88">
        <v>0</v>
      </c>
      <c r="O88">
        <v>0</v>
      </c>
      <c r="P88">
        <v>0</v>
      </c>
      <c r="Q88">
        <v>0</v>
      </c>
      <c r="R88">
        <v>0</v>
      </c>
      <c r="S88">
        <v>0</v>
      </c>
      <c r="T88">
        <v>0</v>
      </c>
      <c r="U88">
        <v>0</v>
      </c>
      <c r="V88">
        <v>959195</v>
      </c>
      <c r="W88">
        <v>0</v>
      </c>
      <c r="X88">
        <v>0</v>
      </c>
      <c r="Y88">
        <v>0</v>
      </c>
      <c r="Z88">
        <v>0</v>
      </c>
      <c r="AA88">
        <v>0</v>
      </c>
      <c r="AB88">
        <v>0</v>
      </c>
      <c r="AC88">
        <v>0</v>
      </c>
      <c r="AD88">
        <v>0</v>
      </c>
      <c r="AE88">
        <v>0</v>
      </c>
    </row>
    <row r="89" spans="1:31" ht="12.75">
      <c r="A89" s="124" t="s">
        <v>323</v>
      </c>
      <c r="B89">
        <v>0</v>
      </c>
      <c r="C89">
        <v>0</v>
      </c>
      <c r="D89">
        <v>0</v>
      </c>
      <c r="E89">
        <v>0</v>
      </c>
      <c r="F89">
        <v>0</v>
      </c>
      <c r="G89">
        <v>0</v>
      </c>
      <c r="H89">
        <v>0</v>
      </c>
      <c r="I89">
        <v>0</v>
      </c>
      <c r="J89">
        <v>0</v>
      </c>
      <c r="K89">
        <v>0</v>
      </c>
      <c r="L89">
        <v>0</v>
      </c>
      <c r="M89">
        <v>22754</v>
      </c>
      <c r="N89">
        <v>0</v>
      </c>
      <c r="O89">
        <v>0</v>
      </c>
      <c r="P89">
        <v>0</v>
      </c>
      <c r="Q89">
        <v>0</v>
      </c>
      <c r="R89">
        <v>0</v>
      </c>
      <c r="S89">
        <v>0</v>
      </c>
      <c r="T89">
        <v>0</v>
      </c>
      <c r="U89">
        <v>0</v>
      </c>
      <c r="V89">
        <v>37790</v>
      </c>
      <c r="W89">
        <v>0</v>
      </c>
      <c r="X89">
        <v>0</v>
      </c>
      <c r="Y89">
        <v>0</v>
      </c>
      <c r="Z89">
        <v>0</v>
      </c>
      <c r="AA89">
        <v>0</v>
      </c>
      <c r="AB89">
        <v>0</v>
      </c>
      <c r="AC89">
        <v>0</v>
      </c>
      <c r="AD89">
        <v>0</v>
      </c>
      <c r="AE89">
        <v>0</v>
      </c>
    </row>
    <row r="90" spans="1:31" ht="12.75">
      <c r="A90" s="124" t="s">
        <v>326</v>
      </c>
      <c r="B90">
        <v>0</v>
      </c>
      <c r="C90">
        <v>0</v>
      </c>
      <c r="D90">
        <v>0</v>
      </c>
      <c r="E90">
        <v>0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1639319</v>
      </c>
      <c r="N90">
        <v>0</v>
      </c>
      <c r="O90">
        <v>0</v>
      </c>
      <c r="P90">
        <v>0</v>
      </c>
      <c r="Q90">
        <v>0</v>
      </c>
      <c r="R90">
        <v>0</v>
      </c>
      <c r="S90">
        <v>0</v>
      </c>
      <c r="T90">
        <v>0</v>
      </c>
      <c r="U90">
        <v>0</v>
      </c>
      <c r="V90">
        <v>921405</v>
      </c>
      <c r="W90">
        <v>0</v>
      </c>
      <c r="X90">
        <v>0</v>
      </c>
      <c r="Y90">
        <v>0</v>
      </c>
      <c r="Z90">
        <v>0</v>
      </c>
      <c r="AA90">
        <v>0</v>
      </c>
      <c r="AB90">
        <v>0</v>
      </c>
      <c r="AC90">
        <v>0</v>
      </c>
      <c r="AD90">
        <v>0</v>
      </c>
      <c r="AE90">
        <v>0</v>
      </c>
    </row>
    <row r="91" spans="1:31" ht="12.75">
      <c r="A91" s="124" t="s">
        <v>327</v>
      </c>
      <c r="B91">
        <v>0</v>
      </c>
      <c r="C91">
        <v>0</v>
      </c>
      <c r="D91">
        <v>0</v>
      </c>
      <c r="E91">
        <v>0</v>
      </c>
      <c r="F91">
        <v>0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0</v>
      </c>
      <c r="T91">
        <v>0</v>
      </c>
      <c r="U91">
        <v>0</v>
      </c>
      <c r="V91">
        <v>76812</v>
      </c>
      <c r="W91">
        <v>0</v>
      </c>
      <c r="X91">
        <v>0</v>
      </c>
      <c r="Y91">
        <v>0</v>
      </c>
      <c r="Z91">
        <v>0</v>
      </c>
      <c r="AA91">
        <v>0</v>
      </c>
      <c r="AB91">
        <v>0</v>
      </c>
      <c r="AC91">
        <v>0</v>
      </c>
      <c r="AD91">
        <v>0</v>
      </c>
      <c r="AE91">
        <v>0</v>
      </c>
    </row>
    <row r="92" spans="1:31" ht="12.75">
      <c r="A92" s="124" t="s">
        <v>328</v>
      </c>
      <c r="B92">
        <v>0</v>
      </c>
      <c r="C92">
        <v>0</v>
      </c>
      <c r="D92">
        <v>0</v>
      </c>
      <c r="E92">
        <v>0</v>
      </c>
      <c r="F92">
        <v>0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0</v>
      </c>
      <c r="T92">
        <v>0</v>
      </c>
      <c r="U92">
        <v>0</v>
      </c>
      <c r="V92">
        <v>844593</v>
      </c>
      <c r="W92">
        <v>0</v>
      </c>
      <c r="X92">
        <v>0</v>
      </c>
      <c r="Y92">
        <v>0</v>
      </c>
      <c r="Z92">
        <v>0</v>
      </c>
      <c r="AA92">
        <v>0</v>
      </c>
      <c r="AB92">
        <v>0</v>
      </c>
      <c r="AC92">
        <v>0</v>
      </c>
      <c r="AD92">
        <v>0</v>
      </c>
      <c r="AE92">
        <v>0</v>
      </c>
    </row>
    <row r="93" spans="1:31" ht="12.75">
      <c r="A93" s="124" t="s">
        <v>18</v>
      </c>
      <c r="B93">
        <v>0</v>
      </c>
      <c r="C93">
        <v>0</v>
      </c>
      <c r="D93">
        <v>0</v>
      </c>
      <c r="E93">
        <v>0</v>
      </c>
      <c r="F93">
        <v>0</v>
      </c>
      <c r="G93">
        <v>0</v>
      </c>
      <c r="H93">
        <v>0</v>
      </c>
      <c r="I93">
        <v>0</v>
      </c>
      <c r="J93">
        <v>0</v>
      </c>
      <c r="K93">
        <v>0</v>
      </c>
      <c r="L93">
        <v>0</v>
      </c>
      <c r="M93">
        <v>4911405</v>
      </c>
      <c r="N93">
        <v>0</v>
      </c>
      <c r="O93">
        <v>0</v>
      </c>
      <c r="P93">
        <v>0</v>
      </c>
      <c r="Q93">
        <v>0</v>
      </c>
      <c r="R93">
        <v>0</v>
      </c>
      <c r="S93">
        <v>0</v>
      </c>
      <c r="T93">
        <v>0</v>
      </c>
      <c r="U93">
        <v>0</v>
      </c>
      <c r="V93">
        <v>5614591</v>
      </c>
      <c r="W93">
        <v>0</v>
      </c>
      <c r="X93">
        <v>0</v>
      </c>
      <c r="Y93">
        <v>0</v>
      </c>
      <c r="Z93">
        <v>0</v>
      </c>
      <c r="AA93">
        <v>0</v>
      </c>
      <c r="AB93">
        <v>0</v>
      </c>
      <c r="AC93">
        <v>0</v>
      </c>
      <c r="AD93">
        <v>0</v>
      </c>
      <c r="AE93">
        <v>0</v>
      </c>
    </row>
    <row r="95" ht="12.75">
      <c r="A95" s="124" t="s">
        <v>330</v>
      </c>
    </row>
    <row r="96" ht="12.75">
      <c r="A96" s="124" t="s">
        <v>321</v>
      </c>
    </row>
    <row r="97" spans="1:31" ht="12.75">
      <c r="A97" s="124" t="s">
        <v>331</v>
      </c>
      <c r="B97">
        <v>1980</v>
      </c>
      <c r="C97">
        <v>1981</v>
      </c>
      <c r="D97">
        <v>1982</v>
      </c>
      <c r="E97">
        <v>1983</v>
      </c>
      <c r="F97">
        <v>1984</v>
      </c>
      <c r="G97">
        <v>1985</v>
      </c>
      <c r="H97">
        <v>1986</v>
      </c>
      <c r="I97">
        <v>1987</v>
      </c>
      <c r="J97">
        <v>1988</v>
      </c>
      <c r="K97">
        <v>1989</v>
      </c>
      <c r="L97">
        <v>1990</v>
      </c>
      <c r="M97">
        <v>1991</v>
      </c>
      <c r="N97">
        <v>1992</v>
      </c>
      <c r="O97">
        <v>1993</v>
      </c>
      <c r="P97">
        <v>1994</v>
      </c>
      <c r="Q97">
        <v>1995</v>
      </c>
      <c r="R97">
        <v>1996</v>
      </c>
      <c r="S97">
        <v>1997</v>
      </c>
      <c r="T97">
        <v>1998</v>
      </c>
      <c r="U97">
        <v>1999</v>
      </c>
      <c r="V97">
        <v>2000</v>
      </c>
      <c r="W97">
        <v>2001</v>
      </c>
      <c r="X97">
        <v>2002</v>
      </c>
      <c r="Y97">
        <v>2003</v>
      </c>
      <c r="Z97">
        <v>2004</v>
      </c>
      <c r="AA97">
        <v>2005</v>
      </c>
      <c r="AB97">
        <v>2006</v>
      </c>
      <c r="AC97">
        <v>2007</v>
      </c>
      <c r="AD97">
        <v>2008</v>
      </c>
      <c r="AE97">
        <v>2009</v>
      </c>
    </row>
    <row r="98" spans="1:31" ht="12.75">
      <c r="A98" s="124" t="s">
        <v>332</v>
      </c>
      <c r="B98">
        <v>0</v>
      </c>
      <c r="C98">
        <v>0</v>
      </c>
      <c r="D98">
        <v>0</v>
      </c>
      <c r="E98">
        <v>0</v>
      </c>
      <c r="F98">
        <v>0</v>
      </c>
      <c r="G98">
        <v>0</v>
      </c>
      <c r="H98">
        <v>0</v>
      </c>
      <c r="I98">
        <v>0</v>
      </c>
      <c r="J98">
        <v>0</v>
      </c>
      <c r="K98">
        <v>0</v>
      </c>
      <c r="L98">
        <v>0</v>
      </c>
      <c r="M98">
        <v>336803</v>
      </c>
      <c r="N98">
        <v>0</v>
      </c>
      <c r="O98">
        <v>0</v>
      </c>
      <c r="P98">
        <v>0</v>
      </c>
      <c r="Q98">
        <v>0</v>
      </c>
      <c r="R98">
        <v>0</v>
      </c>
      <c r="S98">
        <v>0</v>
      </c>
      <c r="T98">
        <v>0</v>
      </c>
      <c r="U98">
        <v>0</v>
      </c>
      <c r="V98">
        <v>476561</v>
      </c>
      <c r="W98">
        <v>0</v>
      </c>
      <c r="X98">
        <v>0</v>
      </c>
      <c r="Y98">
        <v>0</v>
      </c>
      <c r="Z98">
        <v>0</v>
      </c>
      <c r="AA98">
        <v>0</v>
      </c>
      <c r="AB98">
        <v>0</v>
      </c>
      <c r="AC98">
        <v>0</v>
      </c>
      <c r="AD98">
        <v>0</v>
      </c>
      <c r="AE98">
        <v>0</v>
      </c>
    </row>
    <row r="99" spans="1:31" ht="12.75">
      <c r="A99" s="124" t="s">
        <v>333</v>
      </c>
      <c r="B99">
        <v>0</v>
      </c>
      <c r="C99">
        <v>0</v>
      </c>
      <c r="D99">
        <v>0</v>
      </c>
      <c r="E99">
        <v>0</v>
      </c>
      <c r="F99">
        <v>0</v>
      </c>
      <c r="G99">
        <v>0</v>
      </c>
      <c r="H99">
        <v>0</v>
      </c>
      <c r="I99">
        <v>0</v>
      </c>
      <c r="J99">
        <v>0</v>
      </c>
      <c r="K99">
        <v>0</v>
      </c>
      <c r="L99">
        <v>0</v>
      </c>
      <c r="M99">
        <v>546067</v>
      </c>
      <c r="N99">
        <v>0</v>
      </c>
      <c r="O99">
        <v>0</v>
      </c>
      <c r="P99">
        <v>0</v>
      </c>
      <c r="Q99">
        <v>0</v>
      </c>
      <c r="R99">
        <v>0</v>
      </c>
      <c r="S99">
        <v>0</v>
      </c>
      <c r="T99">
        <v>0</v>
      </c>
      <c r="U99">
        <v>0</v>
      </c>
      <c r="V99">
        <v>822102</v>
      </c>
      <c r="W99">
        <v>0</v>
      </c>
      <c r="X99">
        <v>0</v>
      </c>
      <c r="Y99">
        <v>0</v>
      </c>
      <c r="Z99">
        <v>0</v>
      </c>
      <c r="AA99">
        <v>0</v>
      </c>
      <c r="AB99">
        <v>0</v>
      </c>
      <c r="AC99">
        <v>0</v>
      </c>
      <c r="AD99">
        <v>0</v>
      </c>
      <c r="AE99">
        <v>0</v>
      </c>
    </row>
    <row r="100" spans="1:31" ht="12.75">
      <c r="A100" s="124" t="s">
        <v>334</v>
      </c>
      <c r="B100">
        <v>0</v>
      </c>
      <c r="C100">
        <v>0</v>
      </c>
      <c r="D100">
        <v>0</v>
      </c>
      <c r="E100">
        <v>0</v>
      </c>
      <c r="F100">
        <v>0</v>
      </c>
      <c r="G100">
        <v>0</v>
      </c>
      <c r="H100">
        <v>0</v>
      </c>
      <c r="I100">
        <v>0</v>
      </c>
      <c r="J100">
        <v>0</v>
      </c>
      <c r="K100">
        <v>0</v>
      </c>
      <c r="L100">
        <v>0</v>
      </c>
      <c r="M100">
        <v>1513440</v>
      </c>
      <c r="N100">
        <v>0</v>
      </c>
      <c r="O100">
        <v>0</v>
      </c>
      <c r="P100">
        <v>0</v>
      </c>
      <c r="Q100">
        <v>0</v>
      </c>
      <c r="R100">
        <v>0</v>
      </c>
      <c r="S100">
        <v>0</v>
      </c>
      <c r="T100">
        <v>0</v>
      </c>
      <c r="U100">
        <v>0</v>
      </c>
      <c r="V100">
        <v>1760387</v>
      </c>
      <c r="W100">
        <v>0</v>
      </c>
      <c r="X100">
        <v>0</v>
      </c>
      <c r="Y100">
        <v>0</v>
      </c>
      <c r="Z100">
        <v>0</v>
      </c>
      <c r="AA100">
        <v>0</v>
      </c>
      <c r="AB100">
        <v>0</v>
      </c>
      <c r="AC100">
        <v>0</v>
      </c>
      <c r="AD100">
        <v>0</v>
      </c>
      <c r="AE100">
        <v>0</v>
      </c>
    </row>
    <row r="101" spans="1:31" ht="12.75">
      <c r="A101" s="124" t="s">
        <v>335</v>
      </c>
      <c r="B101">
        <v>0</v>
      </c>
      <c r="C101">
        <v>0</v>
      </c>
      <c r="D101">
        <v>0</v>
      </c>
      <c r="E101">
        <v>0</v>
      </c>
      <c r="F101">
        <v>0</v>
      </c>
      <c r="G101">
        <v>0</v>
      </c>
      <c r="H101">
        <v>0</v>
      </c>
      <c r="I101">
        <v>0</v>
      </c>
      <c r="J101">
        <v>0</v>
      </c>
      <c r="K101">
        <v>0</v>
      </c>
      <c r="L101">
        <v>0</v>
      </c>
      <c r="M101">
        <v>92539</v>
      </c>
      <c r="N101">
        <v>0</v>
      </c>
      <c r="O101">
        <v>0</v>
      </c>
      <c r="P101">
        <v>0</v>
      </c>
      <c r="Q101">
        <v>0</v>
      </c>
      <c r="R101">
        <v>0</v>
      </c>
      <c r="S101">
        <v>0</v>
      </c>
      <c r="T101">
        <v>0</v>
      </c>
      <c r="U101">
        <v>0</v>
      </c>
      <c r="V101">
        <v>168612</v>
      </c>
      <c r="W101">
        <v>0</v>
      </c>
      <c r="X101">
        <v>0</v>
      </c>
      <c r="Y101">
        <v>0</v>
      </c>
      <c r="Z101">
        <v>0</v>
      </c>
      <c r="AA101">
        <v>0</v>
      </c>
      <c r="AB101">
        <v>0</v>
      </c>
      <c r="AC101">
        <v>0</v>
      </c>
      <c r="AD101">
        <v>0</v>
      </c>
      <c r="AE101">
        <v>0</v>
      </c>
    </row>
    <row r="102" spans="1:31" ht="12.75">
      <c r="A102" s="124" t="s">
        <v>336</v>
      </c>
      <c r="B102">
        <v>0</v>
      </c>
      <c r="C102">
        <v>0</v>
      </c>
      <c r="D102">
        <v>0</v>
      </c>
      <c r="E102">
        <v>0</v>
      </c>
      <c r="F102">
        <v>0</v>
      </c>
      <c r="G102">
        <v>0</v>
      </c>
      <c r="H102">
        <v>0</v>
      </c>
      <c r="I102">
        <v>0</v>
      </c>
      <c r="J102">
        <v>0</v>
      </c>
      <c r="K102">
        <v>0</v>
      </c>
      <c r="L102">
        <v>0</v>
      </c>
      <c r="M102">
        <v>0</v>
      </c>
      <c r="N102">
        <v>0</v>
      </c>
      <c r="O102">
        <v>0</v>
      </c>
      <c r="P102">
        <v>0</v>
      </c>
      <c r="Q102">
        <v>0</v>
      </c>
      <c r="R102">
        <v>0</v>
      </c>
      <c r="S102">
        <v>0</v>
      </c>
      <c r="T102">
        <v>0</v>
      </c>
      <c r="U102">
        <v>0</v>
      </c>
      <c r="V102">
        <v>34571</v>
      </c>
      <c r="W102">
        <v>0</v>
      </c>
      <c r="X102">
        <v>0</v>
      </c>
      <c r="Y102">
        <v>0</v>
      </c>
      <c r="Z102">
        <v>0</v>
      </c>
      <c r="AA102">
        <v>0</v>
      </c>
      <c r="AB102">
        <v>0</v>
      </c>
      <c r="AC102">
        <v>0</v>
      </c>
      <c r="AD102">
        <v>0</v>
      </c>
      <c r="AE102">
        <v>0</v>
      </c>
    </row>
    <row r="103" spans="1:31" ht="12.75">
      <c r="A103" s="124" t="s">
        <v>337</v>
      </c>
      <c r="B103">
        <v>0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53303</v>
      </c>
      <c r="N103">
        <v>0</v>
      </c>
      <c r="O103">
        <v>0</v>
      </c>
      <c r="P103">
        <v>0</v>
      </c>
      <c r="Q103">
        <v>0</v>
      </c>
      <c r="R103">
        <v>0</v>
      </c>
      <c r="S103">
        <v>0</v>
      </c>
      <c r="T103">
        <v>0</v>
      </c>
      <c r="U103">
        <v>0</v>
      </c>
      <c r="V103">
        <v>67267</v>
      </c>
      <c r="W103">
        <v>0</v>
      </c>
      <c r="X103">
        <v>0</v>
      </c>
      <c r="Y103">
        <v>0</v>
      </c>
      <c r="Z103">
        <v>0</v>
      </c>
      <c r="AA103">
        <v>0</v>
      </c>
      <c r="AB103">
        <v>0</v>
      </c>
      <c r="AC103">
        <v>0</v>
      </c>
      <c r="AD103">
        <v>0</v>
      </c>
      <c r="AE103">
        <v>0</v>
      </c>
    </row>
    <row r="104" spans="1:31" ht="12.75">
      <c r="A104" s="124" t="s">
        <v>338</v>
      </c>
      <c r="B104">
        <v>0</v>
      </c>
      <c r="C104">
        <v>0</v>
      </c>
      <c r="D104">
        <v>0</v>
      </c>
      <c r="E104">
        <v>0</v>
      </c>
      <c r="F104">
        <v>0</v>
      </c>
      <c r="G104">
        <v>0</v>
      </c>
      <c r="H104">
        <v>0</v>
      </c>
      <c r="I104">
        <v>0</v>
      </c>
      <c r="J104">
        <v>0</v>
      </c>
      <c r="K104">
        <v>0</v>
      </c>
      <c r="L104">
        <v>0</v>
      </c>
      <c r="M104">
        <v>4706</v>
      </c>
      <c r="N104">
        <v>0</v>
      </c>
      <c r="O104">
        <v>0</v>
      </c>
      <c r="P104">
        <v>0</v>
      </c>
      <c r="Q104">
        <v>0</v>
      </c>
      <c r="R104">
        <v>0</v>
      </c>
      <c r="S104">
        <v>0</v>
      </c>
      <c r="T104">
        <v>0</v>
      </c>
      <c r="U104">
        <v>0</v>
      </c>
      <c r="V104">
        <v>0</v>
      </c>
      <c r="W104">
        <v>0</v>
      </c>
      <c r="X104">
        <v>0</v>
      </c>
      <c r="Y104">
        <v>0</v>
      </c>
      <c r="Z104">
        <v>0</v>
      </c>
      <c r="AA104">
        <v>0</v>
      </c>
      <c r="AB104">
        <v>0</v>
      </c>
      <c r="AC104">
        <v>0</v>
      </c>
      <c r="AD104">
        <v>0</v>
      </c>
      <c r="AE104">
        <v>0</v>
      </c>
    </row>
    <row r="105" spans="1:31" ht="12.75">
      <c r="A105" s="124" t="s">
        <v>339</v>
      </c>
      <c r="B105">
        <v>0</v>
      </c>
      <c r="C105">
        <v>0</v>
      </c>
      <c r="D105">
        <v>0</v>
      </c>
      <c r="E105">
        <v>0</v>
      </c>
      <c r="F105">
        <v>0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2364547</v>
      </c>
      <c r="N105">
        <v>0</v>
      </c>
      <c r="O105">
        <v>0</v>
      </c>
      <c r="P105">
        <v>0</v>
      </c>
      <c r="Q105">
        <v>0</v>
      </c>
      <c r="R105">
        <v>0</v>
      </c>
      <c r="S105">
        <v>0</v>
      </c>
      <c r="T105">
        <v>0</v>
      </c>
      <c r="U105">
        <v>0</v>
      </c>
      <c r="V105">
        <v>2285091</v>
      </c>
      <c r="W105">
        <v>0</v>
      </c>
      <c r="X105">
        <v>0</v>
      </c>
      <c r="Y105">
        <v>0</v>
      </c>
      <c r="Z105">
        <v>0</v>
      </c>
      <c r="AA105">
        <v>0</v>
      </c>
      <c r="AB105">
        <v>0</v>
      </c>
      <c r="AC105">
        <v>0</v>
      </c>
      <c r="AD105">
        <v>0</v>
      </c>
      <c r="AE105">
        <v>0</v>
      </c>
    </row>
    <row r="106" spans="1:31" ht="12.75">
      <c r="A106" s="124" t="s">
        <v>18</v>
      </c>
      <c r="B106">
        <v>0</v>
      </c>
      <c r="C106">
        <v>0</v>
      </c>
      <c r="D106">
        <v>0</v>
      </c>
      <c r="E106">
        <v>0</v>
      </c>
      <c r="F106">
        <v>0</v>
      </c>
      <c r="G106">
        <v>0</v>
      </c>
      <c r="H106">
        <v>0</v>
      </c>
      <c r="I106">
        <v>0</v>
      </c>
      <c r="J106">
        <v>0</v>
      </c>
      <c r="K106">
        <v>0</v>
      </c>
      <c r="L106">
        <v>0</v>
      </c>
      <c r="M106">
        <v>4911405</v>
      </c>
      <c r="N106">
        <v>0</v>
      </c>
      <c r="O106">
        <v>0</v>
      </c>
      <c r="P106">
        <v>0</v>
      </c>
      <c r="Q106">
        <v>0</v>
      </c>
      <c r="R106">
        <v>0</v>
      </c>
      <c r="S106">
        <v>0</v>
      </c>
      <c r="T106">
        <v>0</v>
      </c>
      <c r="U106">
        <v>0</v>
      </c>
      <c r="V106">
        <v>5614591</v>
      </c>
      <c r="W106">
        <v>0</v>
      </c>
      <c r="X106">
        <v>0</v>
      </c>
      <c r="Y106">
        <v>0</v>
      </c>
      <c r="Z106">
        <v>0</v>
      </c>
      <c r="AA106">
        <v>0</v>
      </c>
      <c r="AB106">
        <v>0</v>
      </c>
      <c r="AC106">
        <v>0</v>
      </c>
      <c r="AD106">
        <v>0</v>
      </c>
      <c r="AE106">
        <v>0</v>
      </c>
    </row>
    <row r="108" ht="12.75">
      <c r="A108" s="124" t="s">
        <v>340</v>
      </c>
    </row>
    <row r="109" ht="12.75">
      <c r="A109" s="124" t="s">
        <v>321</v>
      </c>
    </row>
    <row r="110" spans="1:31" ht="12.75">
      <c r="A110" s="124" t="s">
        <v>50</v>
      </c>
      <c r="B110">
        <v>1980</v>
      </c>
      <c r="C110">
        <v>1981</v>
      </c>
      <c r="D110">
        <v>1982</v>
      </c>
      <c r="E110">
        <v>1983</v>
      </c>
      <c r="F110">
        <v>1984</v>
      </c>
      <c r="G110">
        <v>1985</v>
      </c>
      <c r="H110">
        <v>1986</v>
      </c>
      <c r="I110">
        <v>1987</v>
      </c>
      <c r="J110">
        <v>1988</v>
      </c>
      <c r="K110">
        <v>1989</v>
      </c>
      <c r="L110">
        <v>1990</v>
      </c>
      <c r="M110">
        <v>1991</v>
      </c>
      <c r="N110">
        <v>1992</v>
      </c>
      <c r="O110">
        <v>1993</v>
      </c>
      <c r="P110">
        <v>1994</v>
      </c>
      <c r="Q110">
        <v>1995</v>
      </c>
      <c r="R110">
        <v>1996</v>
      </c>
      <c r="S110">
        <v>1997</v>
      </c>
      <c r="T110">
        <v>1998</v>
      </c>
      <c r="U110">
        <v>1999</v>
      </c>
      <c r="V110">
        <v>2000</v>
      </c>
      <c r="W110">
        <v>2001</v>
      </c>
      <c r="X110">
        <v>2002</v>
      </c>
      <c r="Y110">
        <v>2003</v>
      </c>
      <c r="Z110">
        <v>2004</v>
      </c>
      <c r="AA110">
        <v>2005</v>
      </c>
      <c r="AB110">
        <v>2006</v>
      </c>
      <c r="AC110">
        <v>2007</v>
      </c>
      <c r="AD110">
        <v>2008</v>
      </c>
      <c r="AE110">
        <v>2009</v>
      </c>
    </row>
    <row r="111" spans="1:31" ht="12.75">
      <c r="A111" s="124" t="s">
        <v>341</v>
      </c>
      <c r="B111">
        <v>0</v>
      </c>
      <c r="C111">
        <v>0</v>
      </c>
      <c r="D111">
        <v>0</v>
      </c>
      <c r="E111">
        <v>0</v>
      </c>
      <c r="F111">
        <v>0</v>
      </c>
      <c r="G111">
        <v>0</v>
      </c>
      <c r="H111">
        <v>0</v>
      </c>
      <c r="I111">
        <v>0</v>
      </c>
      <c r="J111">
        <v>0</v>
      </c>
      <c r="K111">
        <v>0</v>
      </c>
      <c r="L111">
        <v>0</v>
      </c>
      <c r="M111">
        <v>779291</v>
      </c>
      <c r="N111">
        <v>0</v>
      </c>
      <c r="O111">
        <v>0</v>
      </c>
      <c r="P111">
        <v>0</v>
      </c>
      <c r="Q111">
        <v>0</v>
      </c>
      <c r="R111">
        <v>0</v>
      </c>
      <c r="S111">
        <v>0</v>
      </c>
      <c r="T111">
        <v>0</v>
      </c>
      <c r="U111">
        <v>0</v>
      </c>
      <c r="V111">
        <v>1841248</v>
      </c>
      <c r="W111">
        <v>0</v>
      </c>
      <c r="X111">
        <v>0</v>
      </c>
      <c r="Y111">
        <v>0</v>
      </c>
      <c r="Z111">
        <v>0</v>
      </c>
      <c r="AA111">
        <v>0</v>
      </c>
      <c r="AB111">
        <v>0</v>
      </c>
      <c r="AC111">
        <v>0</v>
      </c>
      <c r="AD111">
        <v>0</v>
      </c>
      <c r="AE111">
        <v>0</v>
      </c>
    </row>
    <row r="112" spans="1:31" ht="12.75">
      <c r="A112" s="124" t="s">
        <v>342</v>
      </c>
      <c r="B112">
        <v>0</v>
      </c>
      <c r="C112">
        <v>0</v>
      </c>
      <c r="D112">
        <v>0</v>
      </c>
      <c r="E112">
        <v>0</v>
      </c>
      <c r="F112">
        <v>0</v>
      </c>
      <c r="G112">
        <v>0</v>
      </c>
      <c r="H112">
        <v>0</v>
      </c>
      <c r="I112">
        <v>0</v>
      </c>
      <c r="J112">
        <v>0</v>
      </c>
      <c r="K112">
        <v>0</v>
      </c>
      <c r="L112">
        <v>0</v>
      </c>
      <c r="M112">
        <v>635854</v>
      </c>
      <c r="N112">
        <v>0</v>
      </c>
      <c r="O112">
        <v>0</v>
      </c>
      <c r="P112">
        <v>0</v>
      </c>
      <c r="Q112">
        <v>0</v>
      </c>
      <c r="R112">
        <v>0</v>
      </c>
      <c r="S112">
        <v>0</v>
      </c>
      <c r="T112">
        <v>0</v>
      </c>
      <c r="U112">
        <v>0</v>
      </c>
      <c r="V112">
        <v>1646689</v>
      </c>
      <c r="W112">
        <v>0</v>
      </c>
      <c r="X112">
        <v>0</v>
      </c>
      <c r="Y112">
        <v>0</v>
      </c>
      <c r="Z112">
        <v>0</v>
      </c>
      <c r="AA112">
        <v>0</v>
      </c>
      <c r="AB112">
        <v>0</v>
      </c>
      <c r="AC112">
        <v>0</v>
      </c>
      <c r="AD112">
        <v>0</v>
      </c>
      <c r="AE112">
        <v>0</v>
      </c>
    </row>
    <row r="113" spans="1:31" ht="12.75">
      <c r="A113" s="124" t="s">
        <v>343</v>
      </c>
      <c r="B113">
        <v>0</v>
      </c>
      <c r="C113">
        <v>0</v>
      </c>
      <c r="D113">
        <v>0</v>
      </c>
      <c r="E113">
        <v>0</v>
      </c>
      <c r="F113">
        <v>0</v>
      </c>
      <c r="G113">
        <v>0</v>
      </c>
      <c r="H113">
        <v>0</v>
      </c>
      <c r="I113">
        <v>0</v>
      </c>
      <c r="J113">
        <v>0</v>
      </c>
      <c r="K113">
        <v>0</v>
      </c>
      <c r="L113">
        <v>0</v>
      </c>
      <c r="M113">
        <v>143437</v>
      </c>
      <c r="N113">
        <v>0</v>
      </c>
      <c r="O113">
        <v>0</v>
      </c>
      <c r="P113">
        <v>0</v>
      </c>
      <c r="Q113">
        <v>0</v>
      </c>
      <c r="R113">
        <v>0</v>
      </c>
      <c r="S113">
        <v>0</v>
      </c>
      <c r="T113">
        <v>0</v>
      </c>
      <c r="U113">
        <v>0</v>
      </c>
      <c r="V113">
        <v>194559</v>
      </c>
      <c r="W113">
        <v>0</v>
      </c>
      <c r="X113">
        <v>0</v>
      </c>
      <c r="Y113">
        <v>0</v>
      </c>
      <c r="Z113">
        <v>0</v>
      </c>
      <c r="AA113">
        <v>0</v>
      </c>
      <c r="AB113">
        <v>0</v>
      </c>
      <c r="AC113">
        <v>0</v>
      </c>
      <c r="AD113">
        <v>0</v>
      </c>
      <c r="AE113">
        <v>0</v>
      </c>
    </row>
    <row r="114" spans="1:31" ht="12.75">
      <c r="A114" s="124" t="s">
        <v>344</v>
      </c>
      <c r="B114">
        <v>0</v>
      </c>
      <c r="C114">
        <v>0</v>
      </c>
      <c r="D114">
        <v>0</v>
      </c>
      <c r="E114">
        <v>0</v>
      </c>
      <c r="F114">
        <v>0</v>
      </c>
      <c r="G114">
        <v>0</v>
      </c>
      <c r="H114">
        <v>0</v>
      </c>
      <c r="I114">
        <v>0</v>
      </c>
      <c r="J114">
        <v>0</v>
      </c>
      <c r="K114">
        <v>0</v>
      </c>
      <c r="L114">
        <v>0</v>
      </c>
      <c r="M114">
        <v>911536</v>
      </c>
      <c r="N114">
        <v>0</v>
      </c>
      <c r="O114">
        <v>0</v>
      </c>
      <c r="P114">
        <v>0</v>
      </c>
      <c r="Q114">
        <v>0</v>
      </c>
      <c r="R114">
        <v>0</v>
      </c>
      <c r="S114">
        <v>0</v>
      </c>
      <c r="T114">
        <v>0</v>
      </c>
      <c r="U114">
        <v>0</v>
      </c>
      <c r="V114">
        <v>1731215</v>
      </c>
      <c r="W114">
        <v>0</v>
      </c>
      <c r="X114">
        <v>0</v>
      </c>
      <c r="Y114">
        <v>0</v>
      </c>
      <c r="Z114">
        <v>0</v>
      </c>
      <c r="AA114">
        <v>0</v>
      </c>
      <c r="AB114">
        <v>0</v>
      </c>
      <c r="AC114">
        <v>0</v>
      </c>
      <c r="AD114">
        <v>0</v>
      </c>
      <c r="AE114">
        <v>0</v>
      </c>
    </row>
    <row r="115" spans="1:31" ht="12.75">
      <c r="A115" s="124" t="s">
        <v>345</v>
      </c>
      <c r="B115">
        <v>0</v>
      </c>
      <c r="C115">
        <v>0</v>
      </c>
      <c r="D115">
        <v>0</v>
      </c>
      <c r="E115">
        <v>0</v>
      </c>
      <c r="F115">
        <v>0</v>
      </c>
      <c r="G115">
        <v>0</v>
      </c>
      <c r="H115">
        <v>0</v>
      </c>
      <c r="I115">
        <v>0</v>
      </c>
      <c r="J115">
        <v>0</v>
      </c>
      <c r="K115">
        <v>0</v>
      </c>
      <c r="L115">
        <v>0</v>
      </c>
      <c r="M115">
        <v>125246</v>
      </c>
      <c r="N115">
        <v>0</v>
      </c>
      <c r="O115">
        <v>0</v>
      </c>
      <c r="P115">
        <v>0</v>
      </c>
      <c r="Q115">
        <v>0</v>
      </c>
      <c r="R115">
        <v>0</v>
      </c>
      <c r="S115">
        <v>0</v>
      </c>
      <c r="T115">
        <v>0</v>
      </c>
      <c r="U115">
        <v>0</v>
      </c>
      <c r="V115">
        <v>181197</v>
      </c>
      <c r="W115">
        <v>0</v>
      </c>
      <c r="X115">
        <v>0</v>
      </c>
      <c r="Y115">
        <v>0</v>
      </c>
      <c r="Z115">
        <v>0</v>
      </c>
      <c r="AA115">
        <v>0</v>
      </c>
      <c r="AB115">
        <v>0</v>
      </c>
      <c r="AC115">
        <v>0</v>
      </c>
      <c r="AD115">
        <v>0</v>
      </c>
      <c r="AE115">
        <v>0</v>
      </c>
    </row>
    <row r="116" spans="1:31" ht="12.75">
      <c r="A116" s="124" t="s">
        <v>346</v>
      </c>
      <c r="B116">
        <v>0</v>
      </c>
      <c r="C116">
        <v>0</v>
      </c>
      <c r="D116">
        <v>0</v>
      </c>
      <c r="E116">
        <v>0</v>
      </c>
      <c r="F116">
        <v>0</v>
      </c>
      <c r="G116">
        <v>0</v>
      </c>
      <c r="H116">
        <v>0</v>
      </c>
      <c r="I116">
        <v>0</v>
      </c>
      <c r="J116">
        <v>0</v>
      </c>
      <c r="K116">
        <v>0</v>
      </c>
      <c r="L116">
        <v>0</v>
      </c>
      <c r="M116">
        <v>2339374</v>
      </c>
      <c r="N116">
        <v>0</v>
      </c>
      <c r="O116">
        <v>0</v>
      </c>
      <c r="P116">
        <v>0</v>
      </c>
      <c r="Q116">
        <v>0</v>
      </c>
      <c r="R116">
        <v>0</v>
      </c>
      <c r="S116">
        <v>0</v>
      </c>
      <c r="T116">
        <v>0</v>
      </c>
      <c r="U116">
        <v>0</v>
      </c>
      <c r="V116">
        <v>1603431</v>
      </c>
      <c r="W116">
        <v>0</v>
      </c>
      <c r="X116">
        <v>0</v>
      </c>
      <c r="Y116">
        <v>0</v>
      </c>
      <c r="Z116">
        <v>0</v>
      </c>
      <c r="AA116">
        <v>0</v>
      </c>
      <c r="AB116">
        <v>0</v>
      </c>
      <c r="AC116">
        <v>0</v>
      </c>
      <c r="AD116">
        <v>0</v>
      </c>
      <c r="AE116">
        <v>0</v>
      </c>
    </row>
    <row r="117" spans="1:31" ht="12.75">
      <c r="A117" s="124" t="s">
        <v>347</v>
      </c>
      <c r="B117">
        <v>0</v>
      </c>
      <c r="C117">
        <v>0</v>
      </c>
      <c r="D117">
        <v>0</v>
      </c>
      <c r="E117">
        <v>0</v>
      </c>
      <c r="F117">
        <v>0</v>
      </c>
      <c r="G117">
        <v>0</v>
      </c>
      <c r="H117">
        <v>0</v>
      </c>
      <c r="I117">
        <v>0</v>
      </c>
      <c r="J117">
        <v>0</v>
      </c>
      <c r="K117">
        <v>0</v>
      </c>
      <c r="L117">
        <v>0</v>
      </c>
      <c r="M117">
        <v>2268562</v>
      </c>
      <c r="N117">
        <v>0</v>
      </c>
      <c r="O117">
        <v>0</v>
      </c>
      <c r="P117">
        <v>0</v>
      </c>
      <c r="Q117">
        <v>0</v>
      </c>
      <c r="R117">
        <v>0</v>
      </c>
      <c r="S117">
        <v>0</v>
      </c>
      <c r="T117">
        <v>0</v>
      </c>
      <c r="U117">
        <v>0</v>
      </c>
      <c r="V117">
        <v>1546864</v>
      </c>
      <c r="W117">
        <v>0</v>
      </c>
      <c r="X117">
        <v>0</v>
      </c>
      <c r="Y117">
        <v>0</v>
      </c>
      <c r="Z117">
        <v>0</v>
      </c>
      <c r="AA117">
        <v>0</v>
      </c>
      <c r="AB117">
        <v>0</v>
      </c>
      <c r="AC117">
        <v>0</v>
      </c>
      <c r="AD117">
        <v>0</v>
      </c>
      <c r="AE117">
        <v>0</v>
      </c>
    </row>
    <row r="118" spans="1:31" ht="12.75">
      <c r="A118" s="124" t="s">
        <v>348</v>
      </c>
      <c r="B118">
        <v>0</v>
      </c>
      <c r="C118">
        <v>0</v>
      </c>
      <c r="D118">
        <v>0</v>
      </c>
      <c r="E118">
        <v>0</v>
      </c>
      <c r="F118">
        <v>0</v>
      </c>
      <c r="G118">
        <v>0</v>
      </c>
      <c r="H118">
        <v>0</v>
      </c>
      <c r="I118">
        <v>0</v>
      </c>
      <c r="J118">
        <v>0</v>
      </c>
      <c r="K118">
        <v>0</v>
      </c>
      <c r="L118">
        <v>0</v>
      </c>
      <c r="M118">
        <v>70812</v>
      </c>
      <c r="N118">
        <v>0</v>
      </c>
      <c r="O118">
        <v>0</v>
      </c>
      <c r="P118">
        <v>0</v>
      </c>
      <c r="Q118">
        <v>0</v>
      </c>
      <c r="R118">
        <v>0</v>
      </c>
      <c r="S118">
        <v>0</v>
      </c>
      <c r="T118">
        <v>0</v>
      </c>
      <c r="U118">
        <v>0</v>
      </c>
      <c r="V118">
        <v>56567</v>
      </c>
      <c r="W118">
        <v>0</v>
      </c>
      <c r="X118">
        <v>0</v>
      </c>
      <c r="Y118">
        <v>0</v>
      </c>
      <c r="Z118">
        <v>0</v>
      </c>
      <c r="AA118">
        <v>0</v>
      </c>
      <c r="AB118">
        <v>0</v>
      </c>
      <c r="AC118">
        <v>0</v>
      </c>
      <c r="AD118">
        <v>0</v>
      </c>
      <c r="AE118">
        <v>0</v>
      </c>
    </row>
    <row r="119" spans="1:31" ht="12.75">
      <c r="A119" s="124" t="s">
        <v>349</v>
      </c>
      <c r="B119">
        <v>0</v>
      </c>
      <c r="C119">
        <v>0</v>
      </c>
      <c r="D119">
        <v>0</v>
      </c>
      <c r="E119">
        <v>0</v>
      </c>
      <c r="F119">
        <v>0</v>
      </c>
      <c r="G119">
        <v>0</v>
      </c>
      <c r="H119">
        <v>0</v>
      </c>
      <c r="I119">
        <v>0</v>
      </c>
      <c r="J119">
        <v>0</v>
      </c>
      <c r="K119">
        <v>0</v>
      </c>
      <c r="L119">
        <v>0</v>
      </c>
      <c r="M119">
        <v>755958</v>
      </c>
      <c r="N119">
        <v>0</v>
      </c>
      <c r="O119">
        <v>0</v>
      </c>
      <c r="P119">
        <v>0</v>
      </c>
      <c r="Q119">
        <v>0</v>
      </c>
      <c r="R119">
        <v>0</v>
      </c>
      <c r="S119">
        <v>0</v>
      </c>
      <c r="T119">
        <v>0</v>
      </c>
      <c r="U119">
        <v>0</v>
      </c>
      <c r="V119">
        <v>257500</v>
      </c>
      <c r="W119">
        <v>0</v>
      </c>
      <c r="X119">
        <v>0</v>
      </c>
      <c r="Y119">
        <v>0</v>
      </c>
      <c r="Z119">
        <v>0</v>
      </c>
      <c r="AA119">
        <v>0</v>
      </c>
      <c r="AB119">
        <v>0</v>
      </c>
      <c r="AC119">
        <v>0</v>
      </c>
      <c r="AD119">
        <v>0</v>
      </c>
      <c r="AE119">
        <v>0</v>
      </c>
    </row>
    <row r="120" spans="1:31" ht="12.75">
      <c r="A120" s="124" t="s">
        <v>18</v>
      </c>
      <c r="B120">
        <v>0</v>
      </c>
      <c r="C120">
        <v>0</v>
      </c>
      <c r="D120">
        <v>0</v>
      </c>
      <c r="E120">
        <v>0</v>
      </c>
      <c r="F120">
        <v>0</v>
      </c>
      <c r="G120">
        <v>0</v>
      </c>
      <c r="H120">
        <v>0</v>
      </c>
      <c r="I120">
        <v>0</v>
      </c>
      <c r="J120">
        <v>0</v>
      </c>
      <c r="K120">
        <v>0</v>
      </c>
      <c r="L120">
        <v>0</v>
      </c>
      <c r="M120">
        <v>4911405</v>
      </c>
      <c r="N120">
        <v>0</v>
      </c>
      <c r="O120">
        <v>0</v>
      </c>
      <c r="P120">
        <v>0</v>
      </c>
      <c r="Q120">
        <v>0</v>
      </c>
      <c r="R120">
        <v>0</v>
      </c>
      <c r="S120">
        <v>0</v>
      </c>
      <c r="T120">
        <v>0</v>
      </c>
      <c r="U120">
        <v>0</v>
      </c>
      <c r="V120">
        <v>5614591</v>
      </c>
      <c r="W120">
        <v>0</v>
      </c>
      <c r="X120">
        <v>0</v>
      </c>
      <c r="Y120">
        <v>0</v>
      </c>
      <c r="Z120">
        <v>0</v>
      </c>
      <c r="AA120">
        <v>0</v>
      </c>
      <c r="AB120">
        <v>0</v>
      </c>
      <c r="AC120">
        <v>0</v>
      </c>
      <c r="AD120">
        <v>0</v>
      </c>
      <c r="AE120">
        <v>0</v>
      </c>
    </row>
    <row r="122" ht="12.75">
      <c r="A122" s="124" t="s">
        <v>350</v>
      </c>
    </row>
    <row r="123" ht="12.75">
      <c r="A123" s="124" t="s">
        <v>351</v>
      </c>
    </row>
    <row r="124" spans="1:7" ht="12.75">
      <c r="A124" s="124" t="s">
        <v>352</v>
      </c>
      <c r="B124" t="s">
        <v>58</v>
      </c>
      <c r="C124" t="s">
        <v>353</v>
      </c>
      <c r="D124" t="s">
        <v>59</v>
      </c>
      <c r="E124" t="s">
        <v>354</v>
      </c>
      <c r="F124" t="s">
        <v>355</v>
      </c>
      <c r="G124" t="s">
        <v>18</v>
      </c>
    </row>
    <row r="125" spans="1:7" ht="12.75">
      <c r="A125" t="s">
        <v>356</v>
      </c>
      <c r="B125">
        <v>8</v>
      </c>
      <c r="C125">
        <v>0</v>
      </c>
      <c r="D125">
        <v>0</v>
      </c>
      <c r="E125">
        <v>0</v>
      </c>
      <c r="F125">
        <v>0</v>
      </c>
      <c r="G125">
        <v>8</v>
      </c>
    </row>
    <row r="126" spans="1:7" ht="12.75">
      <c r="A126" t="s">
        <v>357</v>
      </c>
      <c r="B126">
        <v>0</v>
      </c>
      <c r="C126">
        <v>0</v>
      </c>
      <c r="D126">
        <v>0</v>
      </c>
      <c r="E126">
        <v>0</v>
      </c>
      <c r="F126">
        <v>0</v>
      </c>
      <c r="G126">
        <v>0</v>
      </c>
    </row>
    <row r="127" spans="1:7" ht="12.75">
      <c r="A127" t="s">
        <v>358</v>
      </c>
      <c r="B127">
        <v>66</v>
      </c>
      <c r="C127">
        <v>0</v>
      </c>
      <c r="D127">
        <v>0</v>
      </c>
      <c r="E127">
        <v>0</v>
      </c>
      <c r="F127">
        <v>0</v>
      </c>
      <c r="G127">
        <v>66</v>
      </c>
    </row>
    <row r="128" spans="1:7" ht="12.75">
      <c r="A128" t="s">
        <v>359</v>
      </c>
      <c r="B128">
        <v>16</v>
      </c>
      <c r="C128">
        <v>0</v>
      </c>
      <c r="D128">
        <v>0</v>
      </c>
      <c r="E128">
        <v>0</v>
      </c>
      <c r="F128">
        <v>0</v>
      </c>
      <c r="G128">
        <v>16</v>
      </c>
    </row>
    <row r="129" spans="1:7" ht="12.75">
      <c r="A129" t="s">
        <v>360</v>
      </c>
      <c r="B129">
        <v>1</v>
      </c>
      <c r="C129">
        <v>0</v>
      </c>
      <c r="D129">
        <v>0</v>
      </c>
      <c r="E129">
        <v>0</v>
      </c>
      <c r="F129">
        <v>0</v>
      </c>
      <c r="G129">
        <v>1</v>
      </c>
    </row>
    <row r="130" spans="1:7" ht="12.75">
      <c r="A130" t="s">
        <v>361</v>
      </c>
      <c r="B130">
        <v>1019</v>
      </c>
      <c r="C130">
        <v>1</v>
      </c>
      <c r="D130">
        <v>6</v>
      </c>
      <c r="E130">
        <v>0</v>
      </c>
      <c r="F130">
        <v>0</v>
      </c>
      <c r="G130">
        <v>1026</v>
      </c>
    </row>
    <row r="131" spans="1:7" ht="12.75">
      <c r="A131" t="s">
        <v>362</v>
      </c>
      <c r="B131">
        <v>69</v>
      </c>
      <c r="C131">
        <v>9</v>
      </c>
      <c r="D131">
        <v>264</v>
      </c>
      <c r="E131">
        <v>1</v>
      </c>
      <c r="F131">
        <v>0</v>
      </c>
      <c r="G131">
        <v>343</v>
      </c>
    </row>
    <row r="132" spans="1:7" ht="12.75">
      <c r="A132" t="s">
        <v>363</v>
      </c>
      <c r="B132">
        <v>22</v>
      </c>
      <c r="C132">
        <v>4</v>
      </c>
      <c r="D132">
        <v>391</v>
      </c>
      <c r="E132">
        <v>10</v>
      </c>
      <c r="F132">
        <v>0</v>
      </c>
      <c r="G132">
        <v>427</v>
      </c>
    </row>
    <row r="133" spans="1:7" ht="12.75">
      <c r="A133" t="s">
        <v>364</v>
      </c>
      <c r="B133">
        <v>0</v>
      </c>
      <c r="C133">
        <v>0</v>
      </c>
      <c r="D133">
        <v>14</v>
      </c>
      <c r="E133">
        <v>0</v>
      </c>
      <c r="F133">
        <v>0</v>
      </c>
      <c r="G133">
        <v>14</v>
      </c>
    </row>
    <row r="134" spans="1:7" ht="12.75">
      <c r="A134" t="s">
        <v>365</v>
      </c>
      <c r="B134">
        <v>13</v>
      </c>
      <c r="C134">
        <v>0</v>
      </c>
      <c r="D134">
        <v>0</v>
      </c>
      <c r="E134">
        <v>0</v>
      </c>
      <c r="F134">
        <v>0</v>
      </c>
      <c r="G134">
        <v>13</v>
      </c>
    </row>
    <row r="135" spans="1:7" ht="12.75">
      <c r="A135" t="s">
        <v>366</v>
      </c>
      <c r="B135">
        <v>0</v>
      </c>
      <c r="C135">
        <v>0</v>
      </c>
      <c r="D135">
        <v>13</v>
      </c>
      <c r="E135">
        <v>0</v>
      </c>
      <c r="F135">
        <v>0</v>
      </c>
      <c r="G135">
        <v>13</v>
      </c>
    </row>
    <row r="136" spans="1:7" ht="12.75">
      <c r="A136" t="s">
        <v>367</v>
      </c>
      <c r="B136">
        <v>17</v>
      </c>
      <c r="C136">
        <v>5</v>
      </c>
      <c r="D136">
        <v>17</v>
      </c>
      <c r="E136">
        <v>0</v>
      </c>
      <c r="F136">
        <v>0</v>
      </c>
      <c r="G136">
        <v>39</v>
      </c>
    </row>
    <row r="137" spans="1:7" ht="12.75">
      <c r="A137" t="s">
        <v>368</v>
      </c>
      <c r="B137">
        <v>113</v>
      </c>
      <c r="C137">
        <v>8</v>
      </c>
      <c r="D137">
        <v>70</v>
      </c>
      <c r="E137">
        <v>0</v>
      </c>
      <c r="F137">
        <v>0</v>
      </c>
      <c r="G137">
        <v>191</v>
      </c>
    </row>
    <row r="138" spans="1:7" ht="12.75">
      <c r="A138" t="s">
        <v>369</v>
      </c>
      <c r="B138">
        <v>2</v>
      </c>
      <c r="C138">
        <v>0</v>
      </c>
      <c r="D138">
        <v>0</v>
      </c>
      <c r="E138">
        <v>0</v>
      </c>
      <c r="F138">
        <v>0</v>
      </c>
      <c r="G138">
        <v>2</v>
      </c>
    </row>
    <row r="139" spans="1:7" ht="12.75">
      <c r="A139" t="s">
        <v>370</v>
      </c>
      <c r="B139">
        <v>4</v>
      </c>
      <c r="C139">
        <v>1</v>
      </c>
      <c r="D139">
        <v>58</v>
      </c>
      <c r="E139">
        <v>0</v>
      </c>
      <c r="F139">
        <v>0</v>
      </c>
      <c r="G139">
        <v>63</v>
      </c>
    </row>
    <row r="140" spans="1:7" ht="12.75">
      <c r="A140" t="s">
        <v>371</v>
      </c>
      <c r="B140">
        <v>1008</v>
      </c>
      <c r="C140">
        <v>4</v>
      </c>
      <c r="D140">
        <v>0</v>
      </c>
      <c r="E140">
        <v>0</v>
      </c>
      <c r="F140">
        <v>0</v>
      </c>
      <c r="G140">
        <v>1012</v>
      </c>
    </row>
    <row r="141" spans="1:7" ht="12.75">
      <c r="A141" t="s">
        <v>372</v>
      </c>
      <c r="B141">
        <v>0</v>
      </c>
      <c r="C141">
        <v>0</v>
      </c>
      <c r="D141">
        <v>3</v>
      </c>
      <c r="E141">
        <v>0</v>
      </c>
      <c r="F141">
        <v>0</v>
      </c>
      <c r="G141">
        <v>3</v>
      </c>
    </row>
    <row r="142" spans="1:7" ht="12.75">
      <c r="A142" t="s">
        <v>373</v>
      </c>
      <c r="B142">
        <v>6</v>
      </c>
      <c r="C142">
        <v>0</v>
      </c>
      <c r="D142">
        <v>0</v>
      </c>
      <c r="E142">
        <v>0</v>
      </c>
      <c r="F142">
        <v>0</v>
      </c>
      <c r="G142">
        <v>6</v>
      </c>
    </row>
    <row r="143" spans="1:7" ht="12.75">
      <c r="A143" t="s">
        <v>374</v>
      </c>
      <c r="B143">
        <v>22</v>
      </c>
      <c r="C143">
        <v>0</v>
      </c>
      <c r="D143">
        <v>1</v>
      </c>
      <c r="E143">
        <v>0</v>
      </c>
      <c r="F143">
        <v>0</v>
      </c>
      <c r="G143">
        <v>23</v>
      </c>
    </row>
    <row r="144" spans="1:7" ht="12.75">
      <c r="A144" t="s">
        <v>375</v>
      </c>
      <c r="B144">
        <v>67</v>
      </c>
      <c r="C144">
        <v>0</v>
      </c>
      <c r="D144">
        <v>1</v>
      </c>
      <c r="E144">
        <v>0</v>
      </c>
      <c r="F144">
        <v>0</v>
      </c>
      <c r="G144">
        <v>68</v>
      </c>
    </row>
    <row r="145" spans="1:7" ht="12.75">
      <c r="A145" t="s">
        <v>376</v>
      </c>
      <c r="B145">
        <v>0</v>
      </c>
      <c r="C145">
        <v>0</v>
      </c>
      <c r="D145">
        <v>0</v>
      </c>
      <c r="E145">
        <v>0</v>
      </c>
      <c r="F145">
        <v>0</v>
      </c>
      <c r="G145">
        <v>0</v>
      </c>
    </row>
    <row r="146" spans="1:7" ht="12.75">
      <c r="A146" t="s">
        <v>377</v>
      </c>
      <c r="B146">
        <v>34</v>
      </c>
      <c r="C146">
        <v>1</v>
      </c>
      <c r="D146">
        <v>215</v>
      </c>
      <c r="E146">
        <v>0</v>
      </c>
      <c r="F146">
        <v>0</v>
      </c>
      <c r="G146">
        <v>250</v>
      </c>
    </row>
    <row r="147" spans="1:7" ht="12.75">
      <c r="A147" t="s">
        <v>378</v>
      </c>
      <c r="B147">
        <v>98</v>
      </c>
      <c r="C147">
        <v>0</v>
      </c>
      <c r="D147">
        <v>0</v>
      </c>
      <c r="E147">
        <v>0</v>
      </c>
      <c r="F147">
        <v>0</v>
      </c>
      <c r="G147">
        <v>98</v>
      </c>
    </row>
    <row r="148" spans="1:7" ht="12.75">
      <c r="A148" t="s">
        <v>379</v>
      </c>
      <c r="B148">
        <v>0</v>
      </c>
      <c r="C148">
        <v>0</v>
      </c>
      <c r="D148">
        <v>0</v>
      </c>
      <c r="E148">
        <v>0</v>
      </c>
      <c r="F148">
        <v>0</v>
      </c>
      <c r="G148">
        <v>0</v>
      </c>
    </row>
    <row r="149" spans="1:7" ht="12.75">
      <c r="A149" t="s">
        <v>380</v>
      </c>
      <c r="B149">
        <v>11</v>
      </c>
      <c r="C149">
        <v>0</v>
      </c>
      <c r="D149">
        <v>2</v>
      </c>
      <c r="E149">
        <v>0</v>
      </c>
      <c r="F149">
        <v>0</v>
      </c>
      <c r="G149">
        <v>13</v>
      </c>
    </row>
    <row r="150" spans="1:7" ht="12.75">
      <c r="A150" t="s">
        <v>381</v>
      </c>
      <c r="B150">
        <v>10</v>
      </c>
      <c r="C150">
        <v>0</v>
      </c>
      <c r="D150">
        <v>1</v>
      </c>
      <c r="E150">
        <v>0</v>
      </c>
      <c r="F150">
        <v>0</v>
      </c>
      <c r="G150">
        <v>11</v>
      </c>
    </row>
    <row r="151" spans="1:7" ht="12.75">
      <c r="A151" t="s">
        <v>382</v>
      </c>
      <c r="B151">
        <v>0</v>
      </c>
      <c r="C151">
        <v>0</v>
      </c>
      <c r="D151">
        <v>0</v>
      </c>
      <c r="E151">
        <v>0</v>
      </c>
      <c r="F151">
        <v>0</v>
      </c>
      <c r="G151">
        <v>0</v>
      </c>
    </row>
    <row r="152" spans="1:7" ht="12.75">
      <c r="A152" t="s">
        <v>18</v>
      </c>
      <c r="B152">
        <v>2606</v>
      </c>
      <c r="C152">
        <v>33</v>
      </c>
      <c r="D152">
        <v>1056</v>
      </c>
      <c r="E152">
        <v>11</v>
      </c>
      <c r="F152">
        <v>0</v>
      </c>
      <c r="G152">
        <v>3706</v>
      </c>
    </row>
    <row r="153" ht="12.75">
      <c r="A153"/>
    </row>
    <row r="156" spans="1:17" ht="12.75">
      <c r="A156" s="124" t="s">
        <v>383</v>
      </c>
      <c r="I156" t="s">
        <v>384</v>
      </c>
      <c r="Q156" t="s">
        <v>384</v>
      </c>
    </row>
    <row r="157" spans="1:17" ht="12.75">
      <c r="A157" s="124" t="s">
        <v>351</v>
      </c>
      <c r="I157" t="s">
        <v>351</v>
      </c>
      <c r="Q157" t="s">
        <v>351</v>
      </c>
    </row>
    <row r="158" spans="1:23" ht="12.75">
      <c r="A158" t="s">
        <v>178</v>
      </c>
      <c r="B158" t="s">
        <v>58</v>
      </c>
      <c r="C158" t="s">
        <v>353</v>
      </c>
      <c r="D158" t="s">
        <v>59</v>
      </c>
      <c r="E158" t="s">
        <v>354</v>
      </c>
      <c r="F158" t="s">
        <v>355</v>
      </c>
      <c r="G158" t="s">
        <v>18</v>
      </c>
      <c r="I158" t="s">
        <v>385</v>
      </c>
      <c r="J158" t="s">
        <v>58</v>
      </c>
      <c r="K158" t="s">
        <v>353</v>
      </c>
      <c r="L158" t="s">
        <v>59</v>
      </c>
      <c r="M158" t="s">
        <v>354</v>
      </c>
      <c r="N158" t="s">
        <v>355</v>
      </c>
      <c r="O158" t="s">
        <v>18</v>
      </c>
      <c r="Q158" t="s">
        <v>385</v>
      </c>
      <c r="R158" t="s">
        <v>58</v>
      </c>
      <c r="S158" t="s">
        <v>353</v>
      </c>
      <c r="T158" t="s">
        <v>59</v>
      </c>
      <c r="U158" t="s">
        <v>354</v>
      </c>
      <c r="V158" t="s">
        <v>355</v>
      </c>
      <c r="W158" t="s">
        <v>18</v>
      </c>
    </row>
    <row r="159" spans="1:23" ht="12.75">
      <c r="A159" t="s">
        <v>386</v>
      </c>
      <c r="B159">
        <v>1943</v>
      </c>
      <c r="C159">
        <v>389</v>
      </c>
      <c r="D159">
        <v>1056</v>
      </c>
      <c r="E159">
        <v>0</v>
      </c>
      <c r="F159">
        <v>0</v>
      </c>
      <c r="G159">
        <v>3388</v>
      </c>
      <c r="I159" t="s">
        <v>387</v>
      </c>
      <c r="J159">
        <v>0</v>
      </c>
      <c r="K159">
        <v>0</v>
      </c>
      <c r="L159">
        <v>0</v>
      </c>
      <c r="M159">
        <v>0</v>
      </c>
      <c r="N159">
        <v>0</v>
      </c>
      <c r="O159">
        <v>0</v>
      </c>
      <c r="Q159" t="s">
        <v>387</v>
      </c>
      <c r="R159">
        <v>0</v>
      </c>
      <c r="S159">
        <v>0</v>
      </c>
      <c r="T159">
        <v>0</v>
      </c>
      <c r="U159">
        <v>0</v>
      </c>
      <c r="V159">
        <v>0</v>
      </c>
      <c r="W159">
        <v>0</v>
      </c>
    </row>
    <row r="160" spans="1:23" ht="12.75">
      <c r="A160" t="s">
        <v>388</v>
      </c>
      <c r="B160">
        <v>2873</v>
      </c>
      <c r="C160">
        <v>369</v>
      </c>
      <c r="D160">
        <v>1326</v>
      </c>
      <c r="E160">
        <v>0</v>
      </c>
      <c r="F160">
        <v>0</v>
      </c>
      <c r="G160">
        <v>4568</v>
      </c>
      <c r="I160" t="s">
        <v>389</v>
      </c>
      <c r="J160">
        <v>0</v>
      </c>
      <c r="K160">
        <v>0</v>
      </c>
      <c r="L160">
        <v>0</v>
      </c>
      <c r="M160">
        <v>0</v>
      </c>
      <c r="N160">
        <v>0</v>
      </c>
      <c r="O160">
        <v>0</v>
      </c>
      <c r="Q160" t="s">
        <v>389</v>
      </c>
      <c r="R160">
        <v>0</v>
      </c>
      <c r="S160">
        <v>0</v>
      </c>
      <c r="T160">
        <v>0</v>
      </c>
      <c r="U160">
        <v>0</v>
      </c>
      <c r="V160">
        <v>0</v>
      </c>
      <c r="W160">
        <v>0</v>
      </c>
    </row>
    <row r="161" spans="1:23" ht="12.75">
      <c r="A161" t="s">
        <v>390</v>
      </c>
      <c r="B161">
        <v>1912</v>
      </c>
      <c r="C161">
        <v>193</v>
      </c>
      <c r="D161">
        <v>847</v>
      </c>
      <c r="E161">
        <v>0</v>
      </c>
      <c r="F161">
        <v>0</v>
      </c>
      <c r="G161">
        <v>2952</v>
      </c>
      <c r="I161" t="s">
        <v>391</v>
      </c>
      <c r="J161">
        <v>0</v>
      </c>
      <c r="K161">
        <v>0</v>
      </c>
      <c r="L161">
        <v>0</v>
      </c>
      <c r="M161">
        <v>0</v>
      </c>
      <c r="N161">
        <v>0</v>
      </c>
      <c r="O161">
        <v>0</v>
      </c>
      <c r="Q161" t="s">
        <v>391</v>
      </c>
      <c r="R161">
        <v>0</v>
      </c>
      <c r="S161">
        <v>0</v>
      </c>
      <c r="T161">
        <v>0</v>
      </c>
      <c r="U161">
        <v>0</v>
      </c>
      <c r="V161">
        <v>0</v>
      </c>
      <c r="W161">
        <v>0</v>
      </c>
    </row>
    <row r="162" spans="1:23" ht="12.75">
      <c r="A162" t="s">
        <v>392</v>
      </c>
      <c r="B162">
        <v>2071</v>
      </c>
      <c r="C162">
        <v>163</v>
      </c>
      <c r="D162">
        <v>963</v>
      </c>
      <c r="E162">
        <v>0</v>
      </c>
      <c r="F162">
        <v>0</v>
      </c>
      <c r="G162">
        <v>3197</v>
      </c>
      <c r="I162" t="s">
        <v>393</v>
      </c>
      <c r="J162">
        <v>34</v>
      </c>
      <c r="K162">
        <v>0</v>
      </c>
      <c r="L162">
        <v>2</v>
      </c>
      <c r="M162">
        <v>0</v>
      </c>
      <c r="N162">
        <v>0</v>
      </c>
      <c r="O162">
        <v>36</v>
      </c>
      <c r="Q162" t="s">
        <v>393</v>
      </c>
      <c r="R162">
        <v>32</v>
      </c>
      <c r="S162">
        <v>0</v>
      </c>
      <c r="T162">
        <v>0</v>
      </c>
      <c r="U162">
        <v>0</v>
      </c>
      <c r="V162">
        <v>0</v>
      </c>
      <c r="W162">
        <v>32</v>
      </c>
    </row>
    <row r="163" spans="1:23" ht="12.75">
      <c r="A163" t="s">
        <v>394</v>
      </c>
      <c r="B163">
        <v>256</v>
      </c>
      <c r="C163">
        <v>102</v>
      </c>
      <c r="D163">
        <v>697</v>
      </c>
      <c r="E163">
        <v>0</v>
      </c>
      <c r="F163">
        <v>0</v>
      </c>
      <c r="G163">
        <v>1055</v>
      </c>
      <c r="I163" t="s">
        <v>395</v>
      </c>
      <c r="J163">
        <v>29</v>
      </c>
      <c r="K163">
        <v>0</v>
      </c>
      <c r="L163">
        <v>2</v>
      </c>
      <c r="M163">
        <v>0</v>
      </c>
      <c r="N163">
        <v>0</v>
      </c>
      <c r="O163">
        <v>31</v>
      </c>
      <c r="Q163" t="s">
        <v>395</v>
      </c>
      <c r="R163">
        <v>29</v>
      </c>
      <c r="S163">
        <v>0</v>
      </c>
      <c r="T163">
        <v>0</v>
      </c>
      <c r="U163">
        <v>0</v>
      </c>
      <c r="V163">
        <v>0</v>
      </c>
      <c r="W163">
        <v>29</v>
      </c>
    </row>
    <row r="164" spans="1:23" ht="12.75">
      <c r="A164" t="s">
        <v>396</v>
      </c>
      <c r="B164">
        <v>6</v>
      </c>
      <c r="C164">
        <v>0</v>
      </c>
      <c r="D164">
        <v>412</v>
      </c>
      <c r="E164">
        <v>0</v>
      </c>
      <c r="F164">
        <v>0</v>
      </c>
      <c r="G164">
        <v>418</v>
      </c>
      <c r="I164" t="s">
        <v>397</v>
      </c>
      <c r="J164">
        <v>79</v>
      </c>
      <c r="K164">
        <v>2</v>
      </c>
      <c r="L164">
        <v>22</v>
      </c>
      <c r="M164">
        <v>0</v>
      </c>
      <c r="N164">
        <v>0</v>
      </c>
      <c r="O164">
        <v>103</v>
      </c>
      <c r="Q164" t="s">
        <v>397</v>
      </c>
      <c r="R164">
        <v>78</v>
      </c>
      <c r="S164">
        <v>2</v>
      </c>
      <c r="T164">
        <v>18</v>
      </c>
      <c r="U164">
        <v>0</v>
      </c>
      <c r="V164">
        <v>0</v>
      </c>
      <c r="W164">
        <v>98</v>
      </c>
    </row>
    <row r="165" spans="1:23" ht="12.75">
      <c r="A165" t="s">
        <v>18</v>
      </c>
      <c r="B165">
        <v>9061</v>
      </c>
      <c r="C165">
        <v>1216</v>
      </c>
      <c r="D165">
        <v>5301</v>
      </c>
      <c r="E165">
        <v>0</v>
      </c>
      <c r="F165">
        <v>0</v>
      </c>
      <c r="G165">
        <v>15578</v>
      </c>
      <c r="I165" t="s">
        <v>398</v>
      </c>
      <c r="J165">
        <v>24</v>
      </c>
      <c r="K165">
        <v>6</v>
      </c>
      <c r="L165">
        <v>89</v>
      </c>
      <c r="M165">
        <v>0</v>
      </c>
      <c r="N165">
        <v>0</v>
      </c>
      <c r="O165">
        <v>119</v>
      </c>
      <c r="Q165" t="s">
        <v>398</v>
      </c>
      <c r="R165">
        <v>0</v>
      </c>
      <c r="S165">
        <v>0</v>
      </c>
      <c r="T165">
        <v>0</v>
      </c>
      <c r="U165">
        <v>0</v>
      </c>
      <c r="V165">
        <v>0</v>
      </c>
      <c r="W165">
        <v>0</v>
      </c>
    </row>
    <row r="166" spans="1:23" ht="12.75">
      <c r="A166"/>
      <c r="I166" t="s">
        <v>399</v>
      </c>
      <c r="J166">
        <v>70</v>
      </c>
      <c r="K166">
        <v>17</v>
      </c>
      <c r="L166">
        <v>0</v>
      </c>
      <c r="M166">
        <v>0</v>
      </c>
      <c r="N166">
        <v>0</v>
      </c>
      <c r="O166">
        <v>87</v>
      </c>
      <c r="Q166" t="s">
        <v>399</v>
      </c>
      <c r="R166">
        <v>65</v>
      </c>
      <c r="S166">
        <v>15</v>
      </c>
      <c r="T166">
        <v>0</v>
      </c>
      <c r="U166">
        <v>0</v>
      </c>
      <c r="V166">
        <v>0</v>
      </c>
      <c r="W166">
        <v>80</v>
      </c>
    </row>
    <row r="167" spans="9:23" ht="12.75">
      <c r="I167" t="s">
        <v>400</v>
      </c>
      <c r="J167">
        <v>15</v>
      </c>
      <c r="K167">
        <v>6</v>
      </c>
      <c r="L167">
        <v>0</v>
      </c>
      <c r="M167">
        <v>0</v>
      </c>
      <c r="N167">
        <v>0</v>
      </c>
      <c r="O167">
        <v>21</v>
      </c>
      <c r="Q167" t="s">
        <v>400</v>
      </c>
      <c r="R167">
        <v>15</v>
      </c>
      <c r="S167">
        <v>6</v>
      </c>
      <c r="T167">
        <v>0</v>
      </c>
      <c r="U167">
        <v>0</v>
      </c>
      <c r="V167">
        <v>0</v>
      </c>
      <c r="W167">
        <v>21</v>
      </c>
    </row>
    <row r="168" spans="1:23" ht="12.75">
      <c r="A168" s="124" t="s">
        <v>401</v>
      </c>
      <c r="I168" t="s">
        <v>402</v>
      </c>
      <c r="J168">
        <v>1</v>
      </c>
      <c r="K168">
        <v>0</v>
      </c>
      <c r="L168">
        <v>14</v>
      </c>
      <c r="M168">
        <v>0</v>
      </c>
      <c r="N168">
        <v>0</v>
      </c>
      <c r="O168">
        <v>15</v>
      </c>
      <c r="Q168" t="s">
        <v>402</v>
      </c>
      <c r="R168">
        <v>0</v>
      </c>
      <c r="S168">
        <v>0</v>
      </c>
      <c r="T168">
        <v>0</v>
      </c>
      <c r="U168">
        <v>0</v>
      </c>
      <c r="V168">
        <v>0</v>
      </c>
      <c r="W168">
        <v>0</v>
      </c>
    </row>
    <row r="169" spans="1:23" ht="12.75">
      <c r="A169" s="124" t="s">
        <v>351</v>
      </c>
      <c r="I169" t="s">
        <v>403</v>
      </c>
      <c r="J169">
        <v>0</v>
      </c>
      <c r="K169">
        <v>0</v>
      </c>
      <c r="L169">
        <v>0</v>
      </c>
      <c r="M169">
        <v>0</v>
      </c>
      <c r="N169">
        <v>0</v>
      </c>
      <c r="O169">
        <v>0</v>
      </c>
      <c r="Q169" t="s">
        <v>403</v>
      </c>
      <c r="R169">
        <v>0</v>
      </c>
      <c r="S169">
        <v>0</v>
      </c>
      <c r="T169">
        <v>0</v>
      </c>
      <c r="U169">
        <v>0</v>
      </c>
      <c r="V169">
        <v>0</v>
      </c>
      <c r="W169">
        <v>0</v>
      </c>
    </row>
    <row r="170" spans="1:23" ht="12.75">
      <c r="A170" t="s">
        <v>178</v>
      </c>
      <c r="B170" t="s">
        <v>58</v>
      </c>
      <c r="C170" t="s">
        <v>353</v>
      </c>
      <c r="D170" t="s">
        <v>59</v>
      </c>
      <c r="E170" t="s">
        <v>354</v>
      </c>
      <c r="F170" t="s">
        <v>355</v>
      </c>
      <c r="G170" t="s">
        <v>18</v>
      </c>
      <c r="I170" t="s">
        <v>404</v>
      </c>
      <c r="J170">
        <v>10</v>
      </c>
      <c r="K170">
        <v>6</v>
      </c>
      <c r="L170">
        <v>0</v>
      </c>
      <c r="M170">
        <v>0</v>
      </c>
      <c r="N170">
        <v>0</v>
      </c>
      <c r="O170">
        <v>16</v>
      </c>
      <c r="Q170" t="s">
        <v>404</v>
      </c>
      <c r="R170">
        <v>10</v>
      </c>
      <c r="S170">
        <v>6</v>
      </c>
      <c r="T170">
        <v>0</v>
      </c>
      <c r="U170">
        <v>0</v>
      </c>
      <c r="V170">
        <v>0</v>
      </c>
      <c r="W170">
        <v>16</v>
      </c>
    </row>
    <row r="171" spans="1:23" ht="12.75">
      <c r="A171" t="s">
        <v>386</v>
      </c>
      <c r="B171">
        <v>1934</v>
      </c>
      <c r="C171">
        <v>262</v>
      </c>
      <c r="D171">
        <v>645</v>
      </c>
      <c r="E171">
        <v>0</v>
      </c>
      <c r="F171">
        <v>0</v>
      </c>
      <c r="G171">
        <v>2841</v>
      </c>
      <c r="I171" t="s">
        <v>405</v>
      </c>
      <c r="J171">
        <v>35</v>
      </c>
      <c r="K171">
        <v>0</v>
      </c>
      <c r="L171">
        <v>23</v>
      </c>
      <c r="M171">
        <v>0</v>
      </c>
      <c r="N171">
        <v>0</v>
      </c>
      <c r="O171">
        <v>58</v>
      </c>
      <c r="Q171" t="s">
        <v>405</v>
      </c>
      <c r="R171">
        <v>5</v>
      </c>
      <c r="S171">
        <v>0</v>
      </c>
      <c r="T171">
        <v>0</v>
      </c>
      <c r="U171">
        <v>0</v>
      </c>
      <c r="V171">
        <v>0</v>
      </c>
      <c r="W171">
        <v>5</v>
      </c>
    </row>
    <row r="172" spans="1:23" ht="12.75">
      <c r="A172" t="s">
        <v>388</v>
      </c>
      <c r="B172">
        <v>2870</v>
      </c>
      <c r="C172">
        <v>332</v>
      </c>
      <c r="D172">
        <v>866</v>
      </c>
      <c r="E172">
        <v>0</v>
      </c>
      <c r="F172">
        <v>0</v>
      </c>
      <c r="G172">
        <v>4068</v>
      </c>
      <c r="I172" t="s">
        <v>406</v>
      </c>
      <c r="J172">
        <v>113</v>
      </c>
      <c r="K172">
        <v>0</v>
      </c>
      <c r="L172">
        <v>0</v>
      </c>
      <c r="M172">
        <v>0</v>
      </c>
      <c r="N172">
        <v>0</v>
      </c>
      <c r="O172">
        <v>113</v>
      </c>
      <c r="Q172" t="s">
        <v>406</v>
      </c>
      <c r="R172">
        <v>107</v>
      </c>
      <c r="S172">
        <v>0</v>
      </c>
      <c r="T172">
        <v>0</v>
      </c>
      <c r="U172">
        <v>0</v>
      </c>
      <c r="V172">
        <v>0</v>
      </c>
      <c r="W172">
        <v>107</v>
      </c>
    </row>
    <row r="173" spans="1:23" ht="12.75">
      <c r="A173" t="s">
        <v>390</v>
      </c>
      <c r="B173">
        <v>1912</v>
      </c>
      <c r="C173">
        <v>178</v>
      </c>
      <c r="D173">
        <v>613</v>
      </c>
      <c r="E173">
        <v>0</v>
      </c>
      <c r="F173">
        <v>0</v>
      </c>
      <c r="G173">
        <v>2703</v>
      </c>
      <c r="I173" t="s">
        <v>407</v>
      </c>
      <c r="J173">
        <v>0</v>
      </c>
      <c r="K173">
        <v>0</v>
      </c>
      <c r="L173">
        <v>0</v>
      </c>
      <c r="M173">
        <v>0</v>
      </c>
      <c r="N173">
        <v>0</v>
      </c>
      <c r="O173">
        <v>0</v>
      </c>
      <c r="Q173" t="s">
        <v>407</v>
      </c>
      <c r="R173">
        <v>0</v>
      </c>
      <c r="S173">
        <v>0</v>
      </c>
      <c r="T173">
        <v>0</v>
      </c>
      <c r="U173">
        <v>0</v>
      </c>
      <c r="V173">
        <v>0</v>
      </c>
      <c r="W173">
        <v>0</v>
      </c>
    </row>
    <row r="174" spans="1:23" ht="12.75">
      <c r="A174" t="s">
        <v>392</v>
      </c>
      <c r="B174">
        <v>2067</v>
      </c>
      <c r="C174">
        <v>141</v>
      </c>
      <c r="D174">
        <v>671</v>
      </c>
      <c r="E174">
        <v>0</v>
      </c>
      <c r="F174">
        <v>0</v>
      </c>
      <c r="G174">
        <v>2879</v>
      </c>
      <c r="I174" t="s">
        <v>408</v>
      </c>
      <c r="J174">
        <v>0</v>
      </c>
      <c r="K174">
        <v>0</v>
      </c>
      <c r="L174">
        <v>0</v>
      </c>
      <c r="M174">
        <v>0</v>
      </c>
      <c r="N174">
        <v>0</v>
      </c>
      <c r="O174">
        <v>0</v>
      </c>
      <c r="Q174" t="s">
        <v>408</v>
      </c>
      <c r="R174">
        <v>0</v>
      </c>
      <c r="S174">
        <v>0</v>
      </c>
      <c r="T174">
        <v>0</v>
      </c>
      <c r="U174">
        <v>0</v>
      </c>
      <c r="V174">
        <v>0</v>
      </c>
      <c r="W174">
        <v>0</v>
      </c>
    </row>
    <row r="175" spans="1:23" ht="12.75">
      <c r="A175" t="s">
        <v>394</v>
      </c>
      <c r="B175">
        <v>254</v>
      </c>
      <c r="C175">
        <v>96</v>
      </c>
      <c r="D175">
        <v>560</v>
      </c>
      <c r="E175">
        <v>0</v>
      </c>
      <c r="F175">
        <v>0</v>
      </c>
      <c r="G175">
        <v>910</v>
      </c>
      <c r="I175" t="s">
        <v>18</v>
      </c>
      <c r="J175">
        <v>410</v>
      </c>
      <c r="K175">
        <v>37</v>
      </c>
      <c r="L175">
        <v>152</v>
      </c>
      <c r="M175">
        <v>0</v>
      </c>
      <c r="N175">
        <v>0</v>
      </c>
      <c r="O175">
        <v>599</v>
      </c>
      <c r="Q175" t="s">
        <v>18</v>
      </c>
      <c r="R175">
        <v>341</v>
      </c>
      <c r="S175">
        <v>29</v>
      </c>
      <c r="T175">
        <v>18</v>
      </c>
      <c r="U175">
        <v>0</v>
      </c>
      <c r="V175">
        <v>0</v>
      </c>
      <c r="W175">
        <v>388</v>
      </c>
    </row>
    <row r="176" spans="1:7" ht="12.75">
      <c r="A176" t="s">
        <v>396</v>
      </c>
      <c r="B176">
        <v>6</v>
      </c>
      <c r="C176">
        <v>0</v>
      </c>
      <c r="D176">
        <v>260</v>
      </c>
      <c r="E176">
        <v>0</v>
      </c>
      <c r="F176">
        <v>0</v>
      </c>
      <c r="G176">
        <v>266</v>
      </c>
    </row>
    <row r="177" spans="1:7" ht="12.75">
      <c r="A177" t="s">
        <v>18</v>
      </c>
      <c r="B177">
        <v>9043</v>
      </c>
      <c r="C177">
        <v>1009</v>
      </c>
      <c r="D177">
        <v>3615</v>
      </c>
      <c r="E177">
        <v>0</v>
      </c>
      <c r="F177">
        <v>0</v>
      </c>
      <c r="G177">
        <v>13667</v>
      </c>
    </row>
    <row r="178" ht="12.75">
      <c r="A178"/>
    </row>
    <row r="180" ht="12.75">
      <c r="A180" t="s">
        <v>409</v>
      </c>
    </row>
    <row r="181" ht="12.75">
      <c r="A181" s="124" t="s">
        <v>351</v>
      </c>
    </row>
    <row r="182" spans="1:5" ht="12.75">
      <c r="A182" t="s">
        <v>410</v>
      </c>
      <c r="B182" t="s">
        <v>55</v>
      </c>
      <c r="C182" t="s">
        <v>56</v>
      </c>
      <c r="D182" t="s">
        <v>411</v>
      </c>
      <c r="E182" t="s">
        <v>412</v>
      </c>
    </row>
    <row r="183" spans="1:5" ht="12.75">
      <c r="A183" t="s">
        <v>58</v>
      </c>
      <c r="B183">
        <v>203</v>
      </c>
      <c r="C183">
        <v>0</v>
      </c>
      <c r="D183">
        <v>1</v>
      </c>
      <c r="E183">
        <v>0</v>
      </c>
    </row>
    <row r="184" spans="1:5" ht="12.75">
      <c r="A184" t="s">
        <v>353</v>
      </c>
      <c r="B184">
        <v>11</v>
      </c>
      <c r="C184">
        <v>6</v>
      </c>
      <c r="D184">
        <v>0</v>
      </c>
      <c r="E184">
        <v>3</v>
      </c>
    </row>
    <row r="185" spans="1:5" ht="12.75">
      <c r="A185" t="s">
        <v>59</v>
      </c>
      <c r="B185">
        <v>58</v>
      </c>
      <c r="C185">
        <v>64</v>
      </c>
      <c r="D185">
        <v>0</v>
      </c>
      <c r="E185">
        <v>9</v>
      </c>
    </row>
    <row r="186" spans="1:5" ht="12.75">
      <c r="A186" t="s">
        <v>354</v>
      </c>
      <c r="B186">
        <v>0</v>
      </c>
      <c r="C186">
        <v>0</v>
      </c>
      <c r="D186">
        <v>0</v>
      </c>
      <c r="E186">
        <v>0</v>
      </c>
    </row>
    <row r="187" spans="1:5" ht="12.75">
      <c r="A187" t="s">
        <v>355</v>
      </c>
      <c r="B187">
        <v>0</v>
      </c>
      <c r="C187">
        <v>0</v>
      </c>
      <c r="D187">
        <v>0</v>
      </c>
      <c r="E187">
        <v>0</v>
      </c>
    </row>
    <row r="188" spans="1:5" ht="12.75">
      <c r="A188" t="s">
        <v>18</v>
      </c>
      <c r="B188">
        <v>272</v>
      </c>
      <c r="C188">
        <v>70</v>
      </c>
      <c r="D188">
        <v>1</v>
      </c>
      <c r="E188">
        <v>12</v>
      </c>
    </row>
    <row r="189" ht="12.75">
      <c r="A189"/>
    </row>
    <row r="190" ht="12.75">
      <c r="A190" t="s">
        <v>413</v>
      </c>
    </row>
    <row r="191" ht="12.75">
      <c r="A191" s="124" t="s">
        <v>351</v>
      </c>
    </row>
    <row r="192" spans="1:5" ht="12.75">
      <c r="A192" t="s">
        <v>410</v>
      </c>
      <c r="B192" t="s">
        <v>55</v>
      </c>
      <c r="C192" t="s">
        <v>56</v>
      </c>
      <c r="D192" t="s">
        <v>411</v>
      </c>
      <c r="E192" t="s">
        <v>412</v>
      </c>
    </row>
    <row r="193" spans="1:5" ht="12.75">
      <c r="A193" t="s">
        <v>58</v>
      </c>
      <c r="B193">
        <v>2430</v>
      </c>
      <c r="C193">
        <v>5</v>
      </c>
      <c r="D193">
        <v>2</v>
      </c>
      <c r="E193">
        <v>0</v>
      </c>
    </row>
    <row r="194" spans="1:5" ht="12.75">
      <c r="A194" t="s">
        <v>353</v>
      </c>
      <c r="B194">
        <v>29</v>
      </c>
      <c r="C194">
        <v>7</v>
      </c>
      <c r="D194">
        <v>0</v>
      </c>
      <c r="E194">
        <v>3</v>
      </c>
    </row>
    <row r="195" spans="1:5" ht="12.75">
      <c r="A195" t="s">
        <v>59</v>
      </c>
      <c r="B195">
        <v>191</v>
      </c>
      <c r="C195">
        <v>807</v>
      </c>
      <c r="D195">
        <v>6</v>
      </c>
      <c r="E195">
        <v>360</v>
      </c>
    </row>
    <row r="196" spans="1:5" ht="12.75">
      <c r="A196" t="s">
        <v>354</v>
      </c>
      <c r="B196">
        <v>2</v>
      </c>
      <c r="C196">
        <v>8</v>
      </c>
      <c r="D196">
        <v>1</v>
      </c>
      <c r="E196">
        <v>1</v>
      </c>
    </row>
    <row r="197" spans="1:5" ht="12.75">
      <c r="A197" t="s">
        <v>355</v>
      </c>
      <c r="B197">
        <v>0</v>
      </c>
      <c r="C197">
        <v>0</v>
      </c>
      <c r="D197">
        <v>0</v>
      </c>
      <c r="E197">
        <v>0</v>
      </c>
    </row>
    <row r="198" spans="1:5" ht="12.75">
      <c r="A198" t="s">
        <v>18</v>
      </c>
      <c r="B198">
        <v>2652</v>
      </c>
      <c r="C198">
        <v>827</v>
      </c>
      <c r="D198">
        <v>9</v>
      </c>
      <c r="E198">
        <v>364</v>
      </c>
    </row>
    <row r="199" ht="12.75">
      <c r="A199"/>
    </row>
    <row r="200" ht="12.75">
      <c r="A200" t="s">
        <v>414</v>
      </c>
    </row>
    <row r="201" ht="12.75">
      <c r="A201" t="s">
        <v>351</v>
      </c>
    </row>
    <row r="202" spans="1:5" ht="12.75">
      <c r="A202" t="s">
        <v>410</v>
      </c>
      <c r="B202" t="s">
        <v>55</v>
      </c>
      <c r="C202" t="s">
        <v>56</v>
      </c>
      <c r="D202" t="s">
        <v>411</v>
      </c>
      <c r="E202" t="s">
        <v>412</v>
      </c>
    </row>
    <row r="203" spans="1:5" ht="12.75">
      <c r="A203" t="s">
        <v>58</v>
      </c>
      <c r="B203">
        <v>231</v>
      </c>
      <c r="C203">
        <v>0</v>
      </c>
      <c r="D203">
        <v>0</v>
      </c>
      <c r="E203">
        <v>0</v>
      </c>
    </row>
    <row r="204" spans="1:5" ht="12.75">
      <c r="A204" t="s">
        <v>353</v>
      </c>
      <c r="B204">
        <v>7</v>
      </c>
      <c r="C204">
        <v>2</v>
      </c>
      <c r="D204">
        <v>0</v>
      </c>
      <c r="E204">
        <v>1</v>
      </c>
    </row>
    <row r="205" spans="1:5" ht="12.75">
      <c r="A205" t="s">
        <v>59</v>
      </c>
      <c r="B205">
        <v>42</v>
      </c>
      <c r="C205">
        <v>32</v>
      </c>
      <c r="D205">
        <v>0</v>
      </c>
      <c r="E205">
        <v>7</v>
      </c>
    </row>
    <row r="206" spans="1:5" ht="12.75">
      <c r="A206" t="s">
        <v>354</v>
      </c>
      <c r="B206">
        <v>0</v>
      </c>
      <c r="C206">
        <v>0</v>
      </c>
      <c r="D206">
        <v>0</v>
      </c>
      <c r="E206">
        <v>0</v>
      </c>
    </row>
    <row r="207" spans="1:5" ht="12.75">
      <c r="A207" t="s">
        <v>355</v>
      </c>
      <c r="B207">
        <v>0</v>
      </c>
      <c r="C207">
        <v>0</v>
      </c>
      <c r="D207">
        <v>0</v>
      </c>
      <c r="E207">
        <v>0</v>
      </c>
    </row>
    <row r="208" spans="1:5" ht="12.75">
      <c r="A208" t="s">
        <v>18</v>
      </c>
      <c r="B208">
        <v>280</v>
      </c>
      <c r="C208">
        <v>34</v>
      </c>
      <c r="D208">
        <v>0</v>
      </c>
      <c r="E208">
        <v>8</v>
      </c>
    </row>
    <row r="209" ht="12.75">
      <c r="A209"/>
    </row>
    <row r="210" ht="12.75">
      <c r="A210" t="s">
        <v>415</v>
      </c>
    </row>
    <row r="211" ht="12.75">
      <c r="A211" t="s">
        <v>351</v>
      </c>
    </row>
    <row r="212" spans="1:5" ht="12.75">
      <c r="A212" t="s">
        <v>410</v>
      </c>
      <c r="B212" t="s">
        <v>55</v>
      </c>
      <c r="C212" t="s">
        <v>56</v>
      </c>
      <c r="D212" t="s">
        <v>411</v>
      </c>
      <c r="E212" t="s">
        <v>412</v>
      </c>
    </row>
    <row r="213" spans="1:5" ht="12.75">
      <c r="A213" t="s">
        <v>58</v>
      </c>
      <c r="B213">
        <v>336</v>
      </c>
      <c r="C213">
        <v>0</v>
      </c>
      <c r="D213">
        <v>1</v>
      </c>
      <c r="E213">
        <v>0</v>
      </c>
    </row>
    <row r="214" spans="1:5" ht="12.75">
      <c r="A214" t="s">
        <v>353</v>
      </c>
      <c r="B214">
        <v>13</v>
      </c>
      <c r="C214">
        <v>5</v>
      </c>
      <c r="D214">
        <v>0</v>
      </c>
      <c r="E214">
        <v>3</v>
      </c>
    </row>
    <row r="215" spans="1:5" ht="12.75">
      <c r="A215" t="s">
        <v>59</v>
      </c>
      <c r="B215">
        <v>166</v>
      </c>
      <c r="C215">
        <v>339</v>
      </c>
      <c r="D215">
        <v>0</v>
      </c>
      <c r="E215">
        <v>105</v>
      </c>
    </row>
    <row r="216" spans="1:5" ht="12.75">
      <c r="A216" t="s">
        <v>354</v>
      </c>
      <c r="B216">
        <v>0</v>
      </c>
      <c r="C216">
        <v>1</v>
      </c>
      <c r="D216">
        <v>0</v>
      </c>
      <c r="E216">
        <v>0</v>
      </c>
    </row>
    <row r="217" spans="1:5" ht="12.75">
      <c r="A217" t="s">
        <v>355</v>
      </c>
      <c r="B217">
        <v>0</v>
      </c>
      <c r="C217">
        <v>0</v>
      </c>
      <c r="D217">
        <v>0</v>
      </c>
      <c r="E217">
        <v>0</v>
      </c>
    </row>
    <row r="218" spans="1:5" ht="12.75">
      <c r="A218" t="s">
        <v>18</v>
      </c>
      <c r="B218">
        <v>515</v>
      </c>
      <c r="C218">
        <v>345</v>
      </c>
      <c r="D218">
        <v>1</v>
      </c>
      <c r="E218">
        <v>108</v>
      </c>
    </row>
    <row r="219" ht="12.75">
      <c r="A219"/>
    </row>
    <row r="220" ht="12.75">
      <c r="A220" t="s">
        <v>416</v>
      </c>
    </row>
    <row r="221" ht="12.75">
      <c r="A221" t="s">
        <v>351</v>
      </c>
    </row>
    <row r="222" spans="1:2" ht="12.75">
      <c r="A222" t="s">
        <v>410</v>
      </c>
      <c r="B222" t="s">
        <v>417</v>
      </c>
    </row>
    <row r="223" spans="1:2" ht="12.75">
      <c r="A223" t="s">
        <v>58</v>
      </c>
      <c r="B223">
        <v>170</v>
      </c>
    </row>
    <row r="224" spans="1:2" ht="12.75">
      <c r="A224" t="s">
        <v>353</v>
      </c>
      <c r="B224">
        <v>1</v>
      </c>
    </row>
    <row r="225" spans="1:2" ht="12.75">
      <c r="A225" t="s">
        <v>59</v>
      </c>
      <c r="B225">
        <v>2</v>
      </c>
    </row>
    <row r="226" spans="1:2" ht="12.75">
      <c r="A226" t="s">
        <v>354</v>
      </c>
      <c r="B226">
        <v>0</v>
      </c>
    </row>
    <row r="227" spans="1:2" ht="12.75">
      <c r="A227" t="s">
        <v>355</v>
      </c>
      <c r="B227">
        <v>0</v>
      </c>
    </row>
    <row r="228" spans="1:2" ht="12.75">
      <c r="A228" t="s">
        <v>18</v>
      </c>
      <c r="B228">
        <v>173</v>
      </c>
    </row>
    <row r="229" ht="12.75">
      <c r="A229"/>
    </row>
    <row r="230" ht="12.75">
      <c r="A230" t="s">
        <v>418</v>
      </c>
    </row>
    <row r="231" ht="12.75">
      <c r="A231" t="s">
        <v>351</v>
      </c>
    </row>
    <row r="232" spans="1:5" ht="12.75">
      <c r="A232" t="s">
        <v>410</v>
      </c>
      <c r="B232" t="s">
        <v>55</v>
      </c>
      <c r="C232" t="s">
        <v>56</v>
      </c>
      <c r="D232" t="s">
        <v>411</v>
      </c>
      <c r="E232" t="s">
        <v>412</v>
      </c>
    </row>
    <row r="233" spans="1:5" ht="12.75">
      <c r="A233" t="s">
        <v>58</v>
      </c>
      <c r="B233">
        <v>7</v>
      </c>
      <c r="C233">
        <v>6</v>
      </c>
      <c r="D233">
        <v>0</v>
      </c>
      <c r="E233">
        <v>0</v>
      </c>
    </row>
    <row r="234" spans="1:5" ht="12.75">
      <c r="A234" t="s">
        <v>353</v>
      </c>
      <c r="B234">
        <v>0</v>
      </c>
      <c r="C234">
        <v>0</v>
      </c>
      <c r="D234">
        <v>0</v>
      </c>
      <c r="E234">
        <v>0</v>
      </c>
    </row>
    <row r="235" spans="1:5" ht="12.75">
      <c r="A235" t="s">
        <v>59</v>
      </c>
      <c r="B235">
        <v>1</v>
      </c>
      <c r="C235">
        <v>13</v>
      </c>
      <c r="D235">
        <v>0</v>
      </c>
      <c r="E235">
        <v>7</v>
      </c>
    </row>
    <row r="236" spans="1:5" ht="12.75">
      <c r="A236" t="s">
        <v>354</v>
      </c>
      <c r="B236">
        <v>0</v>
      </c>
      <c r="C236">
        <v>0</v>
      </c>
      <c r="D236">
        <v>0</v>
      </c>
      <c r="E236">
        <v>0</v>
      </c>
    </row>
    <row r="237" spans="1:5" ht="12.75">
      <c r="A237" t="s">
        <v>355</v>
      </c>
      <c r="B237">
        <v>0</v>
      </c>
      <c r="C237">
        <v>0</v>
      </c>
      <c r="D237">
        <v>0</v>
      </c>
      <c r="E237">
        <v>0</v>
      </c>
    </row>
    <row r="238" spans="1:5" ht="12.75">
      <c r="A238" t="s">
        <v>18</v>
      </c>
      <c r="B238">
        <v>8</v>
      </c>
      <c r="C238">
        <v>19</v>
      </c>
      <c r="D238">
        <v>0</v>
      </c>
      <c r="E238">
        <v>7</v>
      </c>
    </row>
    <row r="240" ht="12.75">
      <c r="A240"/>
    </row>
    <row r="241" ht="12.75">
      <c r="A241"/>
    </row>
    <row r="242" ht="12.75">
      <c r="A242"/>
    </row>
    <row r="243" ht="12.75">
      <c r="A243"/>
    </row>
    <row r="244" ht="12.75">
      <c r="A244"/>
    </row>
    <row r="245" ht="12.75">
      <c r="A245"/>
    </row>
    <row r="246" ht="12.75">
      <c r="A246"/>
    </row>
    <row r="247" ht="12.75">
      <c r="A247"/>
    </row>
    <row r="248" ht="12.75">
      <c r="A248"/>
    </row>
    <row r="250" ht="12.75">
      <c r="A250" t="s">
        <v>419</v>
      </c>
    </row>
    <row r="251" ht="12.75">
      <c r="A251" t="s">
        <v>351</v>
      </c>
    </row>
    <row r="252" spans="1:4" ht="12.75">
      <c r="A252" t="s">
        <v>420</v>
      </c>
      <c r="B252" t="s">
        <v>18</v>
      </c>
      <c r="C252" t="s">
        <v>77</v>
      </c>
      <c r="D252" t="s">
        <v>78</v>
      </c>
    </row>
    <row r="253" spans="1:4" ht="12.75">
      <c r="A253" t="s">
        <v>421</v>
      </c>
      <c r="B253">
        <v>10214</v>
      </c>
      <c r="C253">
        <v>8345</v>
      </c>
      <c r="D253">
        <v>1869</v>
      </c>
    </row>
    <row r="254" spans="1:4" ht="12.75">
      <c r="A254" t="s">
        <v>422</v>
      </c>
      <c r="B254">
        <v>329</v>
      </c>
      <c r="C254">
        <v>255</v>
      </c>
      <c r="D254">
        <v>74</v>
      </c>
    </row>
    <row r="255" spans="1:4" ht="12.75">
      <c r="A255" t="s">
        <v>423</v>
      </c>
      <c r="B255">
        <v>835</v>
      </c>
      <c r="C255">
        <v>740</v>
      </c>
      <c r="D255">
        <v>95</v>
      </c>
    </row>
    <row r="256" spans="1:4" ht="12.75">
      <c r="A256" t="s">
        <v>424</v>
      </c>
      <c r="B256">
        <v>1928</v>
      </c>
      <c r="C256">
        <v>1742</v>
      </c>
      <c r="D256">
        <v>186</v>
      </c>
    </row>
    <row r="257" spans="1:4" ht="12.75">
      <c r="A257" t="s">
        <v>425</v>
      </c>
      <c r="B257">
        <v>936</v>
      </c>
      <c r="C257">
        <v>699</v>
      </c>
      <c r="D257">
        <v>237</v>
      </c>
    </row>
    <row r="258" spans="1:4" ht="12.75">
      <c r="A258" t="s">
        <v>426</v>
      </c>
      <c r="B258">
        <v>1893</v>
      </c>
      <c r="C258">
        <v>1893</v>
      </c>
      <c r="D258">
        <v>0</v>
      </c>
    </row>
    <row r="259" spans="1:4" ht="12.75">
      <c r="A259" t="s">
        <v>427</v>
      </c>
      <c r="B259">
        <v>903</v>
      </c>
      <c r="C259">
        <v>705</v>
      </c>
      <c r="D259">
        <v>198</v>
      </c>
    </row>
    <row r="260" spans="1:4" ht="12.75">
      <c r="A260" t="s">
        <v>428</v>
      </c>
      <c r="B260">
        <v>172</v>
      </c>
      <c r="C260">
        <v>159</v>
      </c>
      <c r="D260">
        <v>13</v>
      </c>
    </row>
    <row r="261" spans="1:4" ht="12.75">
      <c r="A261" t="s">
        <v>429</v>
      </c>
      <c r="B261">
        <v>460</v>
      </c>
      <c r="C261">
        <v>329</v>
      </c>
      <c r="D261">
        <v>131</v>
      </c>
    </row>
    <row r="262" spans="1:4" ht="12.75">
      <c r="A262" t="s">
        <v>430</v>
      </c>
      <c r="B262">
        <v>2346</v>
      </c>
      <c r="C262">
        <v>2017</v>
      </c>
      <c r="D262">
        <v>329</v>
      </c>
    </row>
    <row r="263" spans="1:4" ht="12.75">
      <c r="A263" t="s">
        <v>431</v>
      </c>
      <c r="B263">
        <v>4059</v>
      </c>
      <c r="C263">
        <v>3950</v>
      </c>
      <c r="D263">
        <v>109</v>
      </c>
    </row>
    <row r="264" spans="1:4" ht="12.75">
      <c r="A264" t="s">
        <v>432</v>
      </c>
      <c r="B264">
        <v>721</v>
      </c>
      <c r="C264">
        <v>556</v>
      </c>
      <c r="D264">
        <v>165</v>
      </c>
    </row>
    <row r="265" spans="1:4" ht="12.75">
      <c r="A265" t="s">
        <v>433</v>
      </c>
      <c r="B265">
        <v>240</v>
      </c>
      <c r="C265">
        <v>167</v>
      </c>
      <c r="D265">
        <v>73</v>
      </c>
    </row>
    <row r="266" spans="1:4" ht="12.75">
      <c r="A266" t="s">
        <v>434</v>
      </c>
      <c r="B266">
        <v>262</v>
      </c>
      <c r="C266">
        <v>239</v>
      </c>
      <c r="D266">
        <v>23</v>
      </c>
    </row>
    <row r="267" spans="1:4" ht="12.75">
      <c r="A267" t="s">
        <v>435</v>
      </c>
      <c r="B267">
        <v>1515</v>
      </c>
      <c r="C267">
        <v>1364</v>
      </c>
      <c r="D267">
        <v>151</v>
      </c>
    </row>
    <row r="268" spans="1:4" ht="12.75">
      <c r="A268" t="s">
        <v>436</v>
      </c>
      <c r="B268">
        <v>556</v>
      </c>
      <c r="C268">
        <v>534</v>
      </c>
      <c r="D268">
        <v>22</v>
      </c>
    </row>
    <row r="269" spans="1:4" ht="12.75">
      <c r="A269" t="s">
        <v>437</v>
      </c>
      <c r="B269">
        <v>417</v>
      </c>
      <c r="C269">
        <v>354</v>
      </c>
      <c r="D269">
        <v>63</v>
      </c>
    </row>
    <row r="270" spans="1:4" ht="12.75">
      <c r="A270" t="s">
        <v>438</v>
      </c>
      <c r="B270">
        <v>5357</v>
      </c>
      <c r="C270">
        <v>4989</v>
      </c>
      <c r="D270">
        <v>368</v>
      </c>
    </row>
    <row r="271" spans="1:4" ht="12.75">
      <c r="A271" t="s">
        <v>439</v>
      </c>
      <c r="B271">
        <v>4922</v>
      </c>
      <c r="C271">
        <v>4530</v>
      </c>
      <c r="D271">
        <v>392</v>
      </c>
    </row>
    <row r="272" spans="1:4" ht="12.75">
      <c r="A272" t="s">
        <v>18</v>
      </c>
      <c r="B272">
        <v>30609</v>
      </c>
      <c r="C272">
        <v>27045</v>
      </c>
      <c r="D272">
        <v>3564</v>
      </c>
    </row>
    <row r="273" ht="12.75">
      <c r="A273"/>
    </row>
    <row r="274" spans="1:7" ht="12.75">
      <c r="A274" t="s">
        <v>440</v>
      </c>
      <c r="G274" t="s">
        <v>441</v>
      </c>
    </row>
    <row r="275" spans="1:7" ht="12.75">
      <c r="A275" t="s">
        <v>351</v>
      </c>
      <c r="G275" t="s">
        <v>351</v>
      </c>
    </row>
    <row r="276" spans="1:10" ht="12.75">
      <c r="A276" t="s">
        <v>442</v>
      </c>
      <c r="B276" t="s">
        <v>73</v>
      </c>
      <c r="C276" t="s">
        <v>443</v>
      </c>
      <c r="D276" t="s">
        <v>444</v>
      </c>
      <c r="G276" t="s">
        <v>441</v>
      </c>
      <c r="H276" t="s">
        <v>73</v>
      </c>
      <c r="I276" t="s">
        <v>443</v>
      </c>
      <c r="J276" t="s">
        <v>444</v>
      </c>
    </row>
    <row r="277" spans="1:10" ht="12.75">
      <c r="A277" t="s">
        <v>445</v>
      </c>
      <c r="B277">
        <v>62</v>
      </c>
      <c r="C277">
        <v>61</v>
      </c>
      <c r="D277">
        <v>43</v>
      </c>
      <c r="G277" t="s">
        <v>446</v>
      </c>
      <c r="H277">
        <v>1274</v>
      </c>
      <c r="I277">
        <v>1237</v>
      </c>
      <c r="J277">
        <v>779</v>
      </c>
    </row>
    <row r="278" spans="1:10" ht="12.75">
      <c r="A278" t="s">
        <v>447</v>
      </c>
      <c r="B278">
        <v>703</v>
      </c>
      <c r="C278">
        <v>675</v>
      </c>
      <c r="D278">
        <v>398</v>
      </c>
      <c r="G278" t="s">
        <v>448</v>
      </c>
      <c r="H278">
        <v>1049</v>
      </c>
      <c r="I278">
        <v>1037</v>
      </c>
      <c r="J278">
        <v>286</v>
      </c>
    </row>
    <row r="279" spans="1:10" ht="12.75">
      <c r="A279" t="s">
        <v>449</v>
      </c>
      <c r="B279">
        <v>41</v>
      </c>
      <c r="C279">
        <v>40</v>
      </c>
      <c r="D279">
        <v>26</v>
      </c>
      <c r="G279" t="s">
        <v>450</v>
      </c>
      <c r="H279">
        <v>406</v>
      </c>
      <c r="I279">
        <v>396</v>
      </c>
      <c r="J279">
        <v>137</v>
      </c>
    </row>
    <row r="280" spans="1:10" ht="12.75">
      <c r="A280" t="s">
        <v>451</v>
      </c>
      <c r="B280">
        <v>6</v>
      </c>
      <c r="C280">
        <v>6</v>
      </c>
      <c r="D280">
        <v>4</v>
      </c>
      <c r="G280" t="s">
        <v>452</v>
      </c>
      <c r="H280">
        <v>384</v>
      </c>
      <c r="I280">
        <v>364</v>
      </c>
      <c r="J280">
        <v>222</v>
      </c>
    </row>
    <row r="281" spans="1:10" ht="12.75">
      <c r="A281" t="s">
        <v>453</v>
      </c>
      <c r="B281">
        <v>449</v>
      </c>
      <c r="C281">
        <v>442</v>
      </c>
      <c r="D281">
        <v>301</v>
      </c>
      <c r="G281" t="s">
        <v>454</v>
      </c>
      <c r="H281">
        <v>3468</v>
      </c>
      <c r="I281">
        <v>3394</v>
      </c>
      <c r="J281">
        <v>737</v>
      </c>
    </row>
    <row r="282" spans="1:10" ht="12.75">
      <c r="A282" t="s">
        <v>455</v>
      </c>
      <c r="B282">
        <v>1839</v>
      </c>
      <c r="C282">
        <v>1824</v>
      </c>
      <c r="D282">
        <v>1385</v>
      </c>
      <c r="G282" t="s">
        <v>456</v>
      </c>
      <c r="H282">
        <v>3837</v>
      </c>
      <c r="I282">
        <v>3788</v>
      </c>
      <c r="J282">
        <v>2531</v>
      </c>
    </row>
    <row r="283" spans="1:10" ht="12.75">
      <c r="A283" t="s">
        <v>18</v>
      </c>
      <c r="B283">
        <v>3100</v>
      </c>
      <c r="C283">
        <v>3048</v>
      </c>
      <c r="D283">
        <v>2157</v>
      </c>
      <c r="G283" t="s">
        <v>457</v>
      </c>
      <c r="H283">
        <v>990</v>
      </c>
      <c r="I283">
        <v>968</v>
      </c>
      <c r="J283">
        <v>176</v>
      </c>
    </row>
    <row r="284" spans="1:10" ht="12.75">
      <c r="A284"/>
      <c r="G284" t="s">
        <v>18</v>
      </c>
      <c r="H284">
        <v>11408</v>
      </c>
      <c r="I284">
        <v>11184</v>
      </c>
      <c r="J284">
        <v>4868</v>
      </c>
    </row>
    <row r="321" ht="12.75">
      <c r="A321" s="124" t="s">
        <v>458</v>
      </c>
    </row>
    <row r="322" ht="12.75">
      <c r="A322" s="124">
        <v>2009</v>
      </c>
    </row>
    <row r="323" spans="1:5" ht="12.75">
      <c r="A323" t="s">
        <v>178</v>
      </c>
      <c r="B323" t="s">
        <v>459</v>
      </c>
      <c r="C323" t="s">
        <v>460</v>
      </c>
      <c r="D323" t="s">
        <v>461</v>
      </c>
      <c r="E323" t="s">
        <v>462</v>
      </c>
    </row>
    <row r="324" spans="1:5" ht="12.75">
      <c r="A324" t="s">
        <v>463</v>
      </c>
      <c r="B324">
        <v>76483</v>
      </c>
      <c r="C324">
        <v>65920713.59</v>
      </c>
      <c r="D324">
        <v>312005</v>
      </c>
      <c r="E324">
        <v>879</v>
      </c>
    </row>
    <row r="325" spans="1:5" ht="12.75">
      <c r="A325" t="s">
        <v>464</v>
      </c>
      <c r="B325">
        <v>96096</v>
      </c>
      <c r="C325">
        <v>49756567.98</v>
      </c>
      <c r="D325">
        <v>196514</v>
      </c>
      <c r="E325">
        <v>7</v>
      </c>
    </row>
    <row r="326" spans="1:5" ht="12.75">
      <c r="A326" t="s">
        <v>465</v>
      </c>
      <c r="B326">
        <v>120577</v>
      </c>
      <c r="C326">
        <v>50503852.84</v>
      </c>
      <c r="D326">
        <v>509196</v>
      </c>
      <c r="E326">
        <v>3054</v>
      </c>
    </row>
    <row r="327" spans="1:5" ht="12.75">
      <c r="A327" t="s">
        <v>466</v>
      </c>
      <c r="B327">
        <v>0</v>
      </c>
      <c r="C327">
        <v>0</v>
      </c>
      <c r="D327">
        <v>0</v>
      </c>
      <c r="E327">
        <v>0</v>
      </c>
    </row>
    <row r="328" spans="1:5" ht="12.75">
      <c r="A328" t="s">
        <v>467</v>
      </c>
      <c r="B328">
        <v>2813</v>
      </c>
      <c r="C328">
        <v>9745261.93</v>
      </c>
      <c r="D328">
        <v>274530</v>
      </c>
      <c r="E328">
        <v>4</v>
      </c>
    </row>
    <row r="329" spans="1:5" ht="12.75">
      <c r="A329" t="s">
        <v>468</v>
      </c>
      <c r="B329">
        <v>128</v>
      </c>
      <c r="C329">
        <v>13180.17</v>
      </c>
      <c r="D329">
        <v>2651</v>
      </c>
      <c r="E329">
        <v>22</v>
      </c>
    </row>
    <row r="330" spans="1:5" ht="12.75">
      <c r="A330" t="s">
        <v>469</v>
      </c>
      <c r="B330">
        <v>57951</v>
      </c>
      <c r="C330">
        <v>34752997.69</v>
      </c>
      <c r="D330">
        <v>272851</v>
      </c>
      <c r="E330">
        <v>549</v>
      </c>
    </row>
    <row r="331" spans="1:5" ht="12.75">
      <c r="A331" t="s">
        <v>470</v>
      </c>
      <c r="B331">
        <v>2064</v>
      </c>
      <c r="C331">
        <v>1342159.16</v>
      </c>
      <c r="D331">
        <v>26642</v>
      </c>
      <c r="E331">
        <v>0</v>
      </c>
    </row>
    <row r="332" spans="1:5" ht="12.75">
      <c r="A332" t="s">
        <v>471</v>
      </c>
      <c r="B332">
        <v>0</v>
      </c>
      <c r="C332">
        <v>0</v>
      </c>
      <c r="D332">
        <v>0</v>
      </c>
      <c r="E332">
        <v>0</v>
      </c>
    </row>
    <row r="333" spans="1:5" ht="12.75">
      <c r="A333" t="s">
        <v>472</v>
      </c>
      <c r="B333">
        <v>0</v>
      </c>
      <c r="C333">
        <v>0</v>
      </c>
      <c r="D333">
        <v>0</v>
      </c>
      <c r="E333">
        <v>0</v>
      </c>
    </row>
    <row r="334" spans="1:5" ht="12.75">
      <c r="A334" t="s">
        <v>473</v>
      </c>
      <c r="B334">
        <v>0</v>
      </c>
      <c r="C334">
        <v>0</v>
      </c>
      <c r="D334">
        <v>0</v>
      </c>
      <c r="E334">
        <v>0</v>
      </c>
    </row>
    <row r="335" spans="1:5" ht="12.75">
      <c r="A335" t="s">
        <v>474</v>
      </c>
      <c r="B335">
        <v>0</v>
      </c>
      <c r="C335">
        <v>0</v>
      </c>
      <c r="D335">
        <v>0</v>
      </c>
      <c r="E335">
        <v>0</v>
      </c>
    </row>
    <row r="336" spans="1:5" ht="12.75">
      <c r="A336" t="s">
        <v>475</v>
      </c>
      <c r="B336">
        <v>0</v>
      </c>
      <c r="C336">
        <v>0</v>
      </c>
      <c r="D336">
        <v>0</v>
      </c>
      <c r="E336">
        <v>0</v>
      </c>
    </row>
    <row r="337" spans="1:5" ht="12.75">
      <c r="A337" t="s">
        <v>476</v>
      </c>
      <c r="B337">
        <v>2696</v>
      </c>
      <c r="C337">
        <v>2531143.72</v>
      </c>
      <c r="D337">
        <v>89319</v>
      </c>
      <c r="E337">
        <v>0</v>
      </c>
    </row>
    <row r="338" spans="1:5" ht="12.75">
      <c r="A338" t="s">
        <v>477</v>
      </c>
      <c r="B338">
        <v>0</v>
      </c>
      <c r="C338">
        <v>0</v>
      </c>
      <c r="D338">
        <v>0</v>
      </c>
      <c r="E338">
        <v>0</v>
      </c>
    </row>
    <row r="339" spans="1:5" ht="12.75">
      <c r="A339" t="s">
        <v>18</v>
      </c>
      <c r="B339">
        <v>358808</v>
      </c>
      <c r="C339">
        <v>214565877.08</v>
      </c>
      <c r="D339">
        <v>1683708</v>
      </c>
      <c r="E339">
        <v>4515</v>
      </c>
    </row>
    <row r="341" ht="12.75">
      <c r="A341" s="124" t="s">
        <v>478</v>
      </c>
    </row>
    <row r="342" ht="12.75">
      <c r="A342" s="124">
        <v>2009</v>
      </c>
    </row>
    <row r="343" spans="1:21" ht="12.75">
      <c r="A343" s="124" t="s">
        <v>479</v>
      </c>
      <c r="B343" t="s">
        <v>300</v>
      </c>
      <c r="C343" t="s">
        <v>301</v>
      </c>
      <c r="D343" t="s">
        <v>303</v>
      </c>
      <c r="E343" t="s">
        <v>305</v>
      </c>
      <c r="F343" t="s">
        <v>306</v>
      </c>
      <c r="G343" t="s">
        <v>480</v>
      </c>
      <c r="H343" t="s">
        <v>481</v>
      </c>
      <c r="I343" t="s">
        <v>482</v>
      </c>
      <c r="J343" t="s">
        <v>483</v>
      </c>
      <c r="K343" t="s">
        <v>484</v>
      </c>
      <c r="L343" t="s">
        <v>485</v>
      </c>
      <c r="M343" t="s">
        <v>486</v>
      </c>
      <c r="N343" t="s">
        <v>487</v>
      </c>
      <c r="O343" t="s">
        <v>488</v>
      </c>
      <c r="P343" t="s">
        <v>489</v>
      </c>
      <c r="Q343" t="s">
        <v>490</v>
      </c>
      <c r="R343" t="s">
        <v>491</v>
      </c>
      <c r="S343" t="s">
        <v>313</v>
      </c>
      <c r="T343" t="s">
        <v>314</v>
      </c>
      <c r="U343" t="s">
        <v>18</v>
      </c>
    </row>
    <row r="344" spans="1:21" ht="12.75">
      <c r="A344" s="124" t="s">
        <v>492</v>
      </c>
      <c r="B344">
        <v>5057</v>
      </c>
      <c r="C344">
        <v>12582</v>
      </c>
      <c r="D344">
        <v>5251</v>
      </c>
      <c r="E344">
        <v>3494</v>
      </c>
      <c r="F344">
        <v>3367</v>
      </c>
      <c r="G344">
        <v>3392</v>
      </c>
      <c r="H344">
        <v>3308</v>
      </c>
      <c r="I344">
        <v>2519</v>
      </c>
      <c r="J344">
        <v>2247</v>
      </c>
      <c r="K344">
        <v>1997</v>
      </c>
      <c r="L344">
        <v>2091</v>
      </c>
      <c r="M344">
        <v>2011</v>
      </c>
      <c r="N344">
        <v>1895</v>
      </c>
      <c r="O344">
        <v>1723</v>
      </c>
      <c r="P344">
        <v>1737</v>
      </c>
      <c r="Q344">
        <v>1523</v>
      </c>
      <c r="R344">
        <v>1298</v>
      </c>
      <c r="S344">
        <v>1942</v>
      </c>
      <c r="T344">
        <v>0</v>
      </c>
      <c r="U344">
        <v>57434</v>
      </c>
    </row>
    <row r="345" spans="1:21" ht="12.75">
      <c r="A345" s="124" t="s">
        <v>493</v>
      </c>
      <c r="B345">
        <v>139</v>
      </c>
      <c r="C345">
        <v>512</v>
      </c>
      <c r="D345">
        <v>386</v>
      </c>
      <c r="E345">
        <v>429</v>
      </c>
      <c r="F345">
        <v>512</v>
      </c>
      <c r="G345">
        <v>963</v>
      </c>
      <c r="H345">
        <v>1011</v>
      </c>
      <c r="I345">
        <v>1070</v>
      </c>
      <c r="J345">
        <v>1458</v>
      </c>
      <c r="K345">
        <v>1701</v>
      </c>
      <c r="L345">
        <v>1714</v>
      </c>
      <c r="M345">
        <v>1063</v>
      </c>
      <c r="N345">
        <v>819</v>
      </c>
      <c r="O345">
        <v>762</v>
      </c>
      <c r="P345">
        <v>774</v>
      </c>
      <c r="Q345">
        <v>593</v>
      </c>
      <c r="R345">
        <v>407</v>
      </c>
      <c r="S345">
        <v>382</v>
      </c>
      <c r="T345">
        <v>0</v>
      </c>
      <c r="U345">
        <v>14695</v>
      </c>
    </row>
    <row r="346" spans="1:21" ht="12.75">
      <c r="A346" s="124" t="s">
        <v>494</v>
      </c>
      <c r="B346">
        <v>66</v>
      </c>
      <c r="C346">
        <v>216</v>
      </c>
      <c r="D346">
        <v>143</v>
      </c>
      <c r="E346">
        <v>123</v>
      </c>
      <c r="F346">
        <v>178</v>
      </c>
      <c r="G346">
        <v>181</v>
      </c>
      <c r="H346">
        <v>149</v>
      </c>
      <c r="I346">
        <v>132</v>
      </c>
      <c r="J346">
        <v>114</v>
      </c>
      <c r="K346">
        <v>143</v>
      </c>
      <c r="L346">
        <v>126</v>
      </c>
      <c r="M346">
        <v>90</v>
      </c>
      <c r="N346">
        <v>105</v>
      </c>
      <c r="O346">
        <v>83</v>
      </c>
      <c r="P346">
        <v>91</v>
      </c>
      <c r="Q346">
        <v>85</v>
      </c>
      <c r="R346">
        <v>82</v>
      </c>
      <c r="S346">
        <v>127</v>
      </c>
      <c r="T346">
        <v>0</v>
      </c>
      <c r="U346">
        <v>2234</v>
      </c>
    </row>
    <row r="347" spans="1:21" ht="12.75">
      <c r="A347" s="124" t="s">
        <v>495</v>
      </c>
      <c r="B347">
        <v>284</v>
      </c>
      <c r="C347">
        <v>447</v>
      </c>
      <c r="D347">
        <v>228</v>
      </c>
      <c r="E347">
        <v>150</v>
      </c>
      <c r="F347">
        <v>122</v>
      </c>
      <c r="G347">
        <v>169</v>
      </c>
      <c r="H347">
        <v>218</v>
      </c>
      <c r="I347">
        <v>177</v>
      </c>
      <c r="J347">
        <v>233</v>
      </c>
      <c r="K347">
        <v>264</v>
      </c>
      <c r="L347">
        <v>387</v>
      </c>
      <c r="M347">
        <v>493</v>
      </c>
      <c r="N347">
        <v>588</v>
      </c>
      <c r="O347">
        <v>562</v>
      </c>
      <c r="P347">
        <v>553</v>
      </c>
      <c r="Q347">
        <v>555</v>
      </c>
      <c r="R347">
        <v>458</v>
      </c>
      <c r="S347">
        <v>496</v>
      </c>
      <c r="T347">
        <v>0</v>
      </c>
      <c r="U347">
        <v>6384</v>
      </c>
    </row>
    <row r="348" spans="1:21" ht="12.75">
      <c r="A348" s="124" t="s">
        <v>496</v>
      </c>
      <c r="B348">
        <v>0</v>
      </c>
      <c r="C348">
        <v>3</v>
      </c>
      <c r="D348">
        <v>0</v>
      </c>
      <c r="E348">
        <v>12</v>
      </c>
      <c r="F348">
        <v>161</v>
      </c>
      <c r="G348">
        <v>766</v>
      </c>
      <c r="H348">
        <v>1029</v>
      </c>
      <c r="I348">
        <v>936</v>
      </c>
      <c r="J348">
        <v>816</v>
      </c>
      <c r="K348">
        <v>724</v>
      </c>
      <c r="L348">
        <v>680</v>
      </c>
      <c r="M348">
        <v>442</v>
      </c>
      <c r="N348">
        <v>300</v>
      </c>
      <c r="O348">
        <v>186</v>
      </c>
      <c r="P348">
        <v>103</v>
      </c>
      <c r="Q348">
        <v>41</v>
      </c>
      <c r="R348">
        <v>35</v>
      </c>
      <c r="S348">
        <v>12</v>
      </c>
      <c r="T348">
        <v>0</v>
      </c>
      <c r="U348">
        <v>6246</v>
      </c>
    </row>
    <row r="349" spans="1:21" ht="12.75">
      <c r="A349" s="124" t="s">
        <v>497</v>
      </c>
      <c r="B349">
        <v>203</v>
      </c>
      <c r="C349">
        <v>237</v>
      </c>
      <c r="D349">
        <v>181</v>
      </c>
      <c r="E349">
        <v>159</v>
      </c>
      <c r="F349">
        <v>145</v>
      </c>
      <c r="G349">
        <v>215</v>
      </c>
      <c r="H349">
        <v>189</v>
      </c>
      <c r="I349">
        <v>160</v>
      </c>
      <c r="J349">
        <v>174</v>
      </c>
      <c r="K349">
        <v>174</v>
      </c>
      <c r="L349">
        <v>205</v>
      </c>
      <c r="M349">
        <v>189</v>
      </c>
      <c r="N349">
        <v>196</v>
      </c>
      <c r="O349">
        <v>191</v>
      </c>
      <c r="P349">
        <v>175</v>
      </c>
      <c r="Q349">
        <v>193</v>
      </c>
      <c r="R349">
        <v>171</v>
      </c>
      <c r="S349">
        <v>215</v>
      </c>
      <c r="T349">
        <v>0</v>
      </c>
      <c r="U349">
        <v>3372</v>
      </c>
    </row>
    <row r="350" spans="1:21" ht="12.75">
      <c r="A350" s="124" t="s">
        <v>498</v>
      </c>
      <c r="B350">
        <v>12</v>
      </c>
      <c r="C350">
        <v>20</v>
      </c>
      <c r="D350">
        <v>38</v>
      </c>
      <c r="E350">
        <v>20</v>
      </c>
      <c r="F350">
        <v>25</v>
      </c>
      <c r="G350">
        <v>29</v>
      </c>
      <c r="H350">
        <v>36</v>
      </c>
      <c r="I350">
        <v>38</v>
      </c>
      <c r="J350">
        <v>33</v>
      </c>
      <c r="K350">
        <v>41</v>
      </c>
      <c r="L350">
        <v>68</v>
      </c>
      <c r="M350">
        <v>104</v>
      </c>
      <c r="N350">
        <v>126</v>
      </c>
      <c r="O350">
        <v>118</v>
      </c>
      <c r="P350">
        <v>112</v>
      </c>
      <c r="Q350">
        <v>112</v>
      </c>
      <c r="R350">
        <v>62</v>
      </c>
      <c r="S350">
        <v>55</v>
      </c>
      <c r="T350">
        <v>0</v>
      </c>
      <c r="U350">
        <v>1049</v>
      </c>
    </row>
    <row r="351" spans="1:21" ht="12.75">
      <c r="A351" s="124" t="s">
        <v>499</v>
      </c>
      <c r="B351">
        <v>20</v>
      </c>
      <c r="C351">
        <v>27</v>
      </c>
      <c r="D351">
        <v>18</v>
      </c>
      <c r="E351">
        <v>8</v>
      </c>
      <c r="F351">
        <v>8</v>
      </c>
      <c r="G351">
        <v>11</v>
      </c>
      <c r="H351">
        <v>9</v>
      </c>
      <c r="I351">
        <v>6</v>
      </c>
      <c r="J351">
        <v>4</v>
      </c>
      <c r="K351">
        <v>7</v>
      </c>
      <c r="L351">
        <v>5</v>
      </c>
      <c r="M351">
        <v>3</v>
      </c>
      <c r="N351">
        <v>4</v>
      </c>
      <c r="O351">
        <v>3</v>
      </c>
      <c r="P351">
        <v>3</v>
      </c>
      <c r="Q351">
        <v>1</v>
      </c>
      <c r="R351">
        <v>2</v>
      </c>
      <c r="S351">
        <v>0</v>
      </c>
      <c r="T351">
        <v>0</v>
      </c>
      <c r="U351">
        <v>139</v>
      </c>
    </row>
    <row r="352" spans="1:21" ht="12.75">
      <c r="A352" s="124" t="s">
        <v>500</v>
      </c>
      <c r="B352">
        <v>122</v>
      </c>
      <c r="C352">
        <v>108</v>
      </c>
      <c r="D352">
        <v>112</v>
      </c>
      <c r="E352">
        <v>172</v>
      </c>
      <c r="F352">
        <v>379</v>
      </c>
      <c r="G352">
        <v>573</v>
      </c>
      <c r="H352">
        <v>665</v>
      </c>
      <c r="I352">
        <v>702</v>
      </c>
      <c r="J352">
        <v>855</v>
      </c>
      <c r="K352">
        <v>1133</v>
      </c>
      <c r="L352">
        <v>1506</v>
      </c>
      <c r="M352">
        <v>1994</v>
      </c>
      <c r="N352">
        <v>2310</v>
      </c>
      <c r="O352">
        <v>2530</v>
      </c>
      <c r="P352">
        <v>2924</v>
      </c>
      <c r="Q352">
        <v>2909</v>
      </c>
      <c r="R352">
        <v>2480</v>
      </c>
      <c r="S352">
        <v>3413</v>
      </c>
      <c r="T352">
        <v>0</v>
      </c>
      <c r="U352">
        <v>24887</v>
      </c>
    </row>
    <row r="353" spans="1:21" ht="12.75">
      <c r="A353" s="124" t="s">
        <v>501</v>
      </c>
      <c r="B353">
        <v>6683</v>
      </c>
      <c r="C353">
        <v>13825</v>
      </c>
      <c r="D353">
        <v>5078</v>
      </c>
      <c r="E353">
        <v>2801</v>
      </c>
      <c r="F353">
        <v>2464</v>
      </c>
      <c r="G353">
        <v>2477</v>
      </c>
      <c r="H353">
        <v>2001</v>
      </c>
      <c r="I353">
        <v>1768</v>
      </c>
      <c r="J353">
        <v>1335</v>
      </c>
      <c r="K353">
        <v>1356</v>
      </c>
      <c r="L353">
        <v>1459</v>
      </c>
      <c r="M353">
        <v>1479</v>
      </c>
      <c r="N353">
        <v>1589</v>
      </c>
      <c r="O353">
        <v>1409</v>
      </c>
      <c r="P353">
        <v>1623</v>
      </c>
      <c r="Q353">
        <v>1593</v>
      </c>
      <c r="R353">
        <v>1455</v>
      </c>
      <c r="S353">
        <v>2197</v>
      </c>
      <c r="T353">
        <v>0</v>
      </c>
      <c r="U353">
        <v>52592</v>
      </c>
    </row>
    <row r="354" spans="1:21" ht="12.75">
      <c r="A354" s="124" t="s">
        <v>502</v>
      </c>
      <c r="B354">
        <v>531</v>
      </c>
      <c r="C354">
        <v>1529</v>
      </c>
      <c r="D354">
        <v>1322</v>
      </c>
      <c r="E354">
        <v>1211</v>
      </c>
      <c r="F354">
        <v>1775</v>
      </c>
      <c r="G354">
        <v>3250</v>
      </c>
      <c r="H354">
        <v>3113</v>
      </c>
      <c r="I354">
        <v>2418</v>
      </c>
      <c r="J354">
        <v>2178</v>
      </c>
      <c r="K354">
        <v>1988</v>
      </c>
      <c r="L354">
        <v>2114</v>
      </c>
      <c r="M354">
        <v>2105</v>
      </c>
      <c r="N354">
        <v>1894</v>
      </c>
      <c r="O354">
        <v>1647</v>
      </c>
      <c r="P354">
        <v>1614</v>
      </c>
      <c r="Q354">
        <v>1191</v>
      </c>
      <c r="R354">
        <v>891</v>
      </c>
      <c r="S354">
        <v>934</v>
      </c>
      <c r="T354">
        <v>0</v>
      </c>
      <c r="U354">
        <v>31705</v>
      </c>
    </row>
    <row r="355" spans="1:21" ht="12.75">
      <c r="A355" s="124" t="s">
        <v>503</v>
      </c>
      <c r="B355">
        <v>141</v>
      </c>
      <c r="C355">
        <v>419</v>
      </c>
      <c r="D355">
        <v>353</v>
      </c>
      <c r="E355">
        <v>333</v>
      </c>
      <c r="F355">
        <v>388</v>
      </c>
      <c r="G355">
        <v>366</v>
      </c>
      <c r="H355">
        <v>446</v>
      </c>
      <c r="I355">
        <v>354</v>
      </c>
      <c r="J355">
        <v>314</v>
      </c>
      <c r="K355">
        <v>260</v>
      </c>
      <c r="L355">
        <v>309</v>
      </c>
      <c r="M355">
        <v>276</v>
      </c>
      <c r="N355">
        <v>221</v>
      </c>
      <c r="O355">
        <v>208</v>
      </c>
      <c r="P355">
        <v>208</v>
      </c>
      <c r="Q355">
        <v>155</v>
      </c>
      <c r="R355">
        <v>115</v>
      </c>
      <c r="S355">
        <v>148</v>
      </c>
      <c r="T355">
        <v>0</v>
      </c>
      <c r="U355">
        <v>5014</v>
      </c>
    </row>
    <row r="356" spans="1:21" ht="12.75">
      <c r="A356" s="124" t="s">
        <v>504</v>
      </c>
      <c r="B356">
        <v>45</v>
      </c>
      <c r="C356">
        <v>125</v>
      </c>
      <c r="D356">
        <v>242</v>
      </c>
      <c r="E356">
        <v>263</v>
      </c>
      <c r="F356">
        <v>284</v>
      </c>
      <c r="G356">
        <v>389</v>
      </c>
      <c r="H356">
        <v>415</v>
      </c>
      <c r="I356">
        <v>357</v>
      </c>
      <c r="J356">
        <v>288</v>
      </c>
      <c r="K356">
        <v>321</v>
      </c>
      <c r="L356">
        <v>293</v>
      </c>
      <c r="M356">
        <v>257</v>
      </c>
      <c r="N356">
        <v>256</v>
      </c>
      <c r="O356">
        <v>175</v>
      </c>
      <c r="P356">
        <v>184</v>
      </c>
      <c r="Q356">
        <v>131</v>
      </c>
      <c r="R356">
        <v>96</v>
      </c>
      <c r="S356">
        <v>166</v>
      </c>
      <c r="T356">
        <v>0</v>
      </c>
      <c r="U356">
        <v>4287</v>
      </c>
    </row>
    <row r="357" spans="1:21" ht="12.75">
      <c r="A357" s="124" t="s">
        <v>505</v>
      </c>
      <c r="B357">
        <v>264</v>
      </c>
      <c r="C357">
        <v>991</v>
      </c>
      <c r="D357">
        <v>1261</v>
      </c>
      <c r="E357">
        <v>1181</v>
      </c>
      <c r="F357">
        <v>1869</v>
      </c>
      <c r="G357">
        <v>3295</v>
      </c>
      <c r="H357">
        <v>3779</v>
      </c>
      <c r="I357">
        <v>2938</v>
      </c>
      <c r="J357">
        <v>2311</v>
      </c>
      <c r="K357">
        <v>2048</v>
      </c>
      <c r="L357">
        <v>1833</v>
      </c>
      <c r="M357">
        <v>1417</v>
      </c>
      <c r="N357">
        <v>1204</v>
      </c>
      <c r="O357">
        <v>1004</v>
      </c>
      <c r="P357">
        <v>949</v>
      </c>
      <c r="Q357">
        <v>801</v>
      </c>
      <c r="R357">
        <v>636</v>
      </c>
      <c r="S357">
        <v>677</v>
      </c>
      <c r="T357">
        <v>0</v>
      </c>
      <c r="U357">
        <v>28458</v>
      </c>
    </row>
    <row r="358" spans="1:21" ht="12.75">
      <c r="A358" s="124" t="s">
        <v>506</v>
      </c>
      <c r="B358">
        <v>0</v>
      </c>
      <c r="C358">
        <v>1</v>
      </c>
      <c r="D358">
        <v>0</v>
      </c>
      <c r="E358">
        <v>2042</v>
      </c>
      <c r="F358">
        <v>27528</v>
      </c>
      <c r="G358">
        <v>36651</v>
      </c>
      <c r="H358">
        <v>22281</v>
      </c>
      <c r="I358">
        <v>9728</v>
      </c>
      <c r="J358">
        <v>4094</v>
      </c>
      <c r="K358">
        <v>1308</v>
      </c>
      <c r="L358">
        <v>219</v>
      </c>
      <c r="M358">
        <v>6</v>
      </c>
      <c r="N358">
        <v>2</v>
      </c>
      <c r="O358">
        <v>0</v>
      </c>
      <c r="P358">
        <v>2</v>
      </c>
      <c r="Q358">
        <v>0</v>
      </c>
      <c r="R358">
        <v>0</v>
      </c>
      <c r="S358">
        <v>0</v>
      </c>
      <c r="T358">
        <v>0</v>
      </c>
      <c r="U358">
        <v>103862</v>
      </c>
    </row>
    <row r="359" spans="1:21" ht="12.75">
      <c r="A359" s="124" t="s">
        <v>507</v>
      </c>
      <c r="B359">
        <v>3574</v>
      </c>
      <c r="C359">
        <v>375</v>
      </c>
      <c r="D359">
        <v>133</v>
      </c>
      <c r="E359">
        <v>51</v>
      </c>
      <c r="F359">
        <v>63</v>
      </c>
      <c r="G359">
        <v>69</v>
      </c>
      <c r="H359">
        <v>51</v>
      </c>
      <c r="I359">
        <v>40</v>
      </c>
      <c r="J359">
        <v>37</v>
      </c>
      <c r="K359">
        <v>17</v>
      </c>
      <c r="L359">
        <v>15</v>
      </c>
      <c r="M359">
        <v>6</v>
      </c>
      <c r="N359">
        <v>11</v>
      </c>
      <c r="O359">
        <v>9</v>
      </c>
      <c r="P359">
        <v>9</v>
      </c>
      <c r="Q359">
        <v>4</v>
      </c>
      <c r="R359">
        <v>4</v>
      </c>
      <c r="S359">
        <v>4</v>
      </c>
      <c r="T359">
        <v>0</v>
      </c>
      <c r="U359">
        <v>4472</v>
      </c>
    </row>
    <row r="360" spans="1:21" ht="12.75">
      <c r="A360" s="124" t="s">
        <v>508</v>
      </c>
      <c r="B360">
        <v>310</v>
      </c>
      <c r="C360">
        <v>479</v>
      </c>
      <c r="D360">
        <v>254</v>
      </c>
      <c r="E360">
        <v>159</v>
      </c>
      <c r="F360">
        <v>87</v>
      </c>
      <c r="G360">
        <v>104</v>
      </c>
      <c r="H360">
        <v>81</v>
      </c>
      <c r="I360">
        <v>63</v>
      </c>
      <c r="J360">
        <v>45</v>
      </c>
      <c r="K360">
        <v>26</v>
      </c>
      <c r="L360">
        <v>29</v>
      </c>
      <c r="M360">
        <v>26</v>
      </c>
      <c r="N360">
        <v>22</v>
      </c>
      <c r="O360">
        <v>25</v>
      </c>
      <c r="P360">
        <v>19</v>
      </c>
      <c r="Q360">
        <v>12</v>
      </c>
      <c r="R360">
        <v>13</v>
      </c>
      <c r="S360">
        <v>18</v>
      </c>
      <c r="T360">
        <v>0</v>
      </c>
      <c r="U360">
        <v>1772</v>
      </c>
    </row>
    <row r="361" spans="1:21" ht="12.75">
      <c r="A361" s="124" t="s">
        <v>509</v>
      </c>
      <c r="B361">
        <v>49</v>
      </c>
      <c r="C361">
        <v>210</v>
      </c>
      <c r="D361">
        <v>167</v>
      </c>
      <c r="E361">
        <v>216</v>
      </c>
      <c r="F361">
        <v>353</v>
      </c>
      <c r="G361">
        <v>355</v>
      </c>
      <c r="H361">
        <v>331</v>
      </c>
      <c r="I361">
        <v>273</v>
      </c>
      <c r="J361">
        <v>188</v>
      </c>
      <c r="K361">
        <v>192</v>
      </c>
      <c r="L361">
        <v>185</v>
      </c>
      <c r="M361">
        <v>175</v>
      </c>
      <c r="N361">
        <v>151</v>
      </c>
      <c r="O361">
        <v>133</v>
      </c>
      <c r="P361">
        <v>182</v>
      </c>
      <c r="Q361">
        <v>118</v>
      </c>
      <c r="R361">
        <v>93</v>
      </c>
      <c r="S361">
        <v>121</v>
      </c>
      <c r="T361">
        <v>0</v>
      </c>
      <c r="U361">
        <v>3492</v>
      </c>
    </row>
    <row r="362" spans="1:21" ht="12.75">
      <c r="A362" s="124" t="s">
        <v>510</v>
      </c>
      <c r="B362">
        <v>166</v>
      </c>
      <c r="C362">
        <v>863</v>
      </c>
      <c r="D362">
        <v>1902</v>
      </c>
      <c r="E362">
        <v>1633</v>
      </c>
      <c r="F362">
        <v>1806</v>
      </c>
      <c r="G362">
        <v>2270</v>
      </c>
      <c r="H362">
        <v>2121</v>
      </c>
      <c r="I362">
        <v>1615</v>
      </c>
      <c r="J362">
        <v>1282</v>
      </c>
      <c r="K362">
        <v>1084</v>
      </c>
      <c r="L362">
        <v>1004</v>
      </c>
      <c r="M362">
        <v>809</v>
      </c>
      <c r="N362">
        <v>669</v>
      </c>
      <c r="O362">
        <v>566</v>
      </c>
      <c r="P362">
        <v>553</v>
      </c>
      <c r="Q362">
        <v>517</v>
      </c>
      <c r="R362">
        <v>384</v>
      </c>
      <c r="S362">
        <v>570</v>
      </c>
      <c r="T362">
        <v>0</v>
      </c>
      <c r="U362">
        <v>19814</v>
      </c>
    </row>
    <row r="363" spans="1:21" ht="12.75">
      <c r="A363" s="124" t="s">
        <v>511</v>
      </c>
      <c r="B363">
        <v>1</v>
      </c>
      <c r="C363">
        <v>2</v>
      </c>
      <c r="D363">
        <v>9</v>
      </c>
      <c r="E363">
        <v>5</v>
      </c>
      <c r="F363">
        <v>10</v>
      </c>
      <c r="G363">
        <v>6</v>
      </c>
      <c r="H363">
        <v>10</v>
      </c>
      <c r="I363">
        <v>3</v>
      </c>
      <c r="J363">
        <v>2</v>
      </c>
      <c r="K363">
        <v>4</v>
      </c>
      <c r="L363">
        <v>1</v>
      </c>
      <c r="M363">
        <v>6</v>
      </c>
      <c r="N363">
        <v>4</v>
      </c>
      <c r="O363">
        <v>1</v>
      </c>
      <c r="P363">
        <v>5</v>
      </c>
      <c r="Q363">
        <v>1</v>
      </c>
      <c r="R363">
        <v>0</v>
      </c>
      <c r="S363">
        <v>3</v>
      </c>
      <c r="T363">
        <v>0</v>
      </c>
      <c r="U363">
        <v>73</v>
      </c>
    </row>
    <row r="364" spans="1:21" ht="12.75">
      <c r="A364" s="124" t="s">
        <v>512</v>
      </c>
      <c r="B364">
        <v>55</v>
      </c>
      <c r="C364">
        <v>101</v>
      </c>
      <c r="D364">
        <v>113</v>
      </c>
      <c r="E364">
        <v>128</v>
      </c>
      <c r="F364">
        <v>70</v>
      </c>
      <c r="G364">
        <v>130</v>
      </c>
      <c r="H364">
        <v>460</v>
      </c>
      <c r="I364">
        <v>236</v>
      </c>
      <c r="J364">
        <v>149</v>
      </c>
      <c r="K364">
        <v>108</v>
      </c>
      <c r="L364">
        <v>79</v>
      </c>
      <c r="M364">
        <v>71</v>
      </c>
      <c r="N364">
        <v>58</v>
      </c>
      <c r="O364">
        <v>45</v>
      </c>
      <c r="P364">
        <v>46</v>
      </c>
      <c r="Q364">
        <v>38</v>
      </c>
      <c r="R364">
        <v>24</v>
      </c>
      <c r="S364">
        <v>22</v>
      </c>
      <c r="T364">
        <v>0</v>
      </c>
      <c r="U364">
        <v>1933</v>
      </c>
    </row>
    <row r="365" spans="1:21" ht="12.75">
      <c r="A365" s="124" t="s">
        <v>513</v>
      </c>
      <c r="B365">
        <v>0</v>
      </c>
      <c r="C365">
        <v>0</v>
      </c>
      <c r="D365">
        <v>0</v>
      </c>
      <c r="E365">
        <v>0</v>
      </c>
      <c r="F365">
        <v>0</v>
      </c>
      <c r="G365">
        <v>0</v>
      </c>
      <c r="H365">
        <v>0</v>
      </c>
      <c r="I365">
        <v>0</v>
      </c>
      <c r="J365">
        <v>0</v>
      </c>
      <c r="K365">
        <v>0</v>
      </c>
      <c r="L365">
        <v>0</v>
      </c>
      <c r="M365">
        <v>0</v>
      </c>
      <c r="N365">
        <v>0</v>
      </c>
      <c r="O365">
        <v>0</v>
      </c>
      <c r="P365">
        <v>0</v>
      </c>
      <c r="Q365">
        <v>0</v>
      </c>
      <c r="R365">
        <v>0</v>
      </c>
      <c r="S365">
        <v>0</v>
      </c>
      <c r="T365">
        <v>0</v>
      </c>
      <c r="U365">
        <v>0</v>
      </c>
    </row>
    <row r="366" spans="1:21" ht="12.75">
      <c r="A366" s="124" t="s">
        <v>18</v>
      </c>
      <c r="B366">
        <v>17722</v>
      </c>
      <c r="C366">
        <v>33072</v>
      </c>
      <c r="D366">
        <v>17191</v>
      </c>
      <c r="E366">
        <v>14590</v>
      </c>
      <c r="F366">
        <v>41594</v>
      </c>
      <c r="G366">
        <v>55661</v>
      </c>
      <c r="H366">
        <v>41703</v>
      </c>
      <c r="I366">
        <v>25533</v>
      </c>
      <c r="J366">
        <v>18157</v>
      </c>
      <c r="K366">
        <v>14896</v>
      </c>
      <c r="L366">
        <v>14322</v>
      </c>
      <c r="M366">
        <v>13022</v>
      </c>
      <c r="N366">
        <v>12424</v>
      </c>
      <c r="O366">
        <v>11380</v>
      </c>
      <c r="P366">
        <v>11866</v>
      </c>
      <c r="Q366">
        <v>10573</v>
      </c>
      <c r="R366">
        <v>8706</v>
      </c>
      <c r="S366">
        <v>11502</v>
      </c>
      <c r="T366">
        <v>0</v>
      </c>
      <c r="U366">
        <v>373914</v>
      </c>
    </row>
    <row r="368" spans="1:17" ht="12.75">
      <c r="A368" s="124" t="s">
        <v>514</v>
      </c>
      <c r="Q368" s="124" t="s">
        <v>514</v>
      </c>
    </row>
    <row r="369" spans="1:17" ht="12.75">
      <c r="A369" s="124" t="s">
        <v>515</v>
      </c>
      <c r="Q369" s="124">
        <v>2008</v>
      </c>
    </row>
    <row r="370" spans="1:18" ht="12.75">
      <c r="A370" s="124" t="s">
        <v>516</v>
      </c>
      <c r="B370">
        <v>1994</v>
      </c>
      <c r="C370">
        <v>1995</v>
      </c>
      <c r="D370">
        <v>1996</v>
      </c>
      <c r="E370">
        <v>1997</v>
      </c>
      <c r="F370">
        <v>1998</v>
      </c>
      <c r="G370">
        <v>1999</v>
      </c>
      <c r="H370">
        <v>2000</v>
      </c>
      <c r="I370">
        <v>2001</v>
      </c>
      <c r="J370">
        <v>2002</v>
      </c>
      <c r="K370">
        <v>2003</v>
      </c>
      <c r="L370">
        <v>2004</v>
      </c>
      <c r="M370">
        <v>2005</v>
      </c>
      <c r="N370">
        <v>2006</v>
      </c>
      <c r="O370">
        <v>2007</v>
      </c>
      <c r="Q370" s="124" t="s">
        <v>516</v>
      </c>
      <c r="R370" t="s">
        <v>517</v>
      </c>
    </row>
    <row r="371" spans="1:18" ht="12.75">
      <c r="A371" s="124" t="s">
        <v>518</v>
      </c>
      <c r="B371">
        <v>0</v>
      </c>
      <c r="C371">
        <v>0</v>
      </c>
      <c r="D371">
        <v>0</v>
      </c>
      <c r="E371">
        <v>0</v>
      </c>
      <c r="F371">
        <v>0</v>
      </c>
      <c r="G371">
        <v>0</v>
      </c>
      <c r="H371">
        <v>0</v>
      </c>
      <c r="I371">
        <v>0</v>
      </c>
      <c r="J371">
        <v>0</v>
      </c>
      <c r="K371">
        <v>0</v>
      </c>
      <c r="L371">
        <v>0</v>
      </c>
      <c r="M371">
        <v>0</v>
      </c>
      <c r="N371">
        <v>0</v>
      </c>
      <c r="O371">
        <v>0</v>
      </c>
      <c r="Q371" s="124" t="s">
        <v>518</v>
      </c>
      <c r="R371">
        <v>0</v>
      </c>
    </row>
    <row r="372" spans="1:18" ht="12.75">
      <c r="A372" s="124" t="s">
        <v>305</v>
      </c>
      <c r="B372">
        <v>0</v>
      </c>
      <c r="C372">
        <v>0</v>
      </c>
      <c r="D372">
        <v>0</v>
      </c>
      <c r="E372">
        <v>0</v>
      </c>
      <c r="F372">
        <v>0</v>
      </c>
      <c r="G372">
        <v>1224</v>
      </c>
      <c r="H372">
        <v>1441</v>
      </c>
      <c r="I372">
        <v>1450</v>
      </c>
      <c r="J372">
        <v>1731</v>
      </c>
      <c r="K372">
        <v>1785</v>
      </c>
      <c r="L372">
        <v>1800</v>
      </c>
      <c r="M372">
        <v>1969</v>
      </c>
      <c r="N372">
        <v>1998</v>
      </c>
      <c r="O372">
        <v>2046</v>
      </c>
      <c r="Q372" s="124" t="s">
        <v>305</v>
      </c>
      <c r="R372">
        <v>1903</v>
      </c>
    </row>
    <row r="373" spans="1:18" ht="12.75">
      <c r="A373" s="124" t="s">
        <v>306</v>
      </c>
      <c r="B373">
        <v>0</v>
      </c>
      <c r="C373">
        <v>0</v>
      </c>
      <c r="D373">
        <v>0</v>
      </c>
      <c r="E373">
        <v>0</v>
      </c>
      <c r="F373">
        <v>0</v>
      </c>
      <c r="G373">
        <v>28224</v>
      </c>
      <c r="H373">
        <v>30458</v>
      </c>
      <c r="I373">
        <v>33169</v>
      </c>
      <c r="J373">
        <v>35285</v>
      </c>
      <c r="K373">
        <v>37986</v>
      </c>
      <c r="L373">
        <v>36884</v>
      </c>
      <c r="M373">
        <v>37368</v>
      </c>
      <c r="N373">
        <v>35620</v>
      </c>
      <c r="O373">
        <v>34807</v>
      </c>
      <c r="Q373" s="124" t="s">
        <v>306</v>
      </c>
      <c r="R373">
        <v>33314</v>
      </c>
    </row>
    <row r="374" spans="1:18" ht="12.75">
      <c r="A374" s="124" t="s">
        <v>480</v>
      </c>
      <c r="B374">
        <v>0</v>
      </c>
      <c r="C374">
        <v>0</v>
      </c>
      <c r="D374">
        <v>0</v>
      </c>
      <c r="E374">
        <v>0</v>
      </c>
      <c r="F374">
        <v>0</v>
      </c>
      <c r="G374">
        <v>33181</v>
      </c>
      <c r="H374">
        <v>36349</v>
      </c>
      <c r="I374">
        <v>39566</v>
      </c>
      <c r="J374">
        <v>43798</v>
      </c>
      <c r="K374">
        <v>47794</v>
      </c>
      <c r="L374">
        <v>47218</v>
      </c>
      <c r="M374">
        <v>48562</v>
      </c>
      <c r="N374">
        <v>46901</v>
      </c>
      <c r="O374">
        <v>45612</v>
      </c>
      <c r="Q374" s="124" t="s">
        <v>480</v>
      </c>
      <c r="R374">
        <v>45176</v>
      </c>
    </row>
    <row r="375" spans="1:18" ht="12.75">
      <c r="A375" s="124" t="s">
        <v>481</v>
      </c>
      <c r="B375">
        <v>0</v>
      </c>
      <c r="C375">
        <v>0</v>
      </c>
      <c r="D375">
        <v>0</v>
      </c>
      <c r="E375">
        <v>0</v>
      </c>
      <c r="F375">
        <v>0</v>
      </c>
      <c r="G375">
        <v>15974</v>
      </c>
      <c r="H375">
        <v>17153</v>
      </c>
      <c r="I375">
        <v>18731</v>
      </c>
      <c r="J375">
        <v>20695</v>
      </c>
      <c r="K375">
        <v>22783</v>
      </c>
      <c r="L375">
        <v>23418</v>
      </c>
      <c r="M375">
        <v>24882</v>
      </c>
      <c r="N375">
        <v>25495</v>
      </c>
      <c r="O375">
        <v>26299</v>
      </c>
      <c r="Q375" s="124" t="s">
        <v>481</v>
      </c>
      <c r="R375">
        <v>26768</v>
      </c>
    </row>
    <row r="376" spans="1:18" ht="12.75">
      <c r="A376" s="124" t="s">
        <v>482</v>
      </c>
      <c r="B376">
        <v>0</v>
      </c>
      <c r="C376">
        <v>0</v>
      </c>
      <c r="D376">
        <v>0</v>
      </c>
      <c r="E376">
        <v>0</v>
      </c>
      <c r="F376">
        <v>0</v>
      </c>
      <c r="G376">
        <v>7341</v>
      </c>
      <c r="H376">
        <v>8182</v>
      </c>
      <c r="I376">
        <v>8573</v>
      </c>
      <c r="J376">
        <v>9555</v>
      </c>
      <c r="K376">
        <v>10418</v>
      </c>
      <c r="L376">
        <v>10165</v>
      </c>
      <c r="M376">
        <v>10525</v>
      </c>
      <c r="N376">
        <v>10958</v>
      </c>
      <c r="O376">
        <v>11605</v>
      </c>
      <c r="Q376" s="124" t="s">
        <v>482</v>
      </c>
      <c r="R376">
        <v>11769</v>
      </c>
    </row>
    <row r="377" spans="1:18" ht="12.75">
      <c r="A377" s="124" t="s">
        <v>483</v>
      </c>
      <c r="B377">
        <v>0</v>
      </c>
      <c r="C377">
        <v>0</v>
      </c>
      <c r="D377">
        <v>0</v>
      </c>
      <c r="E377">
        <v>0</v>
      </c>
      <c r="F377">
        <v>0</v>
      </c>
      <c r="G377">
        <v>3715</v>
      </c>
      <c r="H377">
        <v>3873</v>
      </c>
      <c r="I377">
        <v>4039</v>
      </c>
      <c r="J377">
        <v>4556</v>
      </c>
      <c r="K377">
        <v>5046</v>
      </c>
      <c r="L377">
        <v>4797</v>
      </c>
      <c r="M377">
        <v>4788</v>
      </c>
      <c r="N377">
        <v>5059</v>
      </c>
      <c r="O377">
        <v>5197</v>
      </c>
      <c r="Q377" s="124" t="s">
        <v>483</v>
      </c>
      <c r="R377">
        <v>5003</v>
      </c>
    </row>
    <row r="378" spans="1:18" ht="12.75">
      <c r="A378" s="124" t="s">
        <v>484</v>
      </c>
      <c r="B378">
        <v>0</v>
      </c>
      <c r="C378">
        <v>0</v>
      </c>
      <c r="D378">
        <v>0</v>
      </c>
      <c r="E378">
        <v>0</v>
      </c>
      <c r="F378">
        <v>0</v>
      </c>
      <c r="G378">
        <v>1112</v>
      </c>
      <c r="H378">
        <v>1217</v>
      </c>
      <c r="I378">
        <v>1268</v>
      </c>
      <c r="J378">
        <v>1456</v>
      </c>
      <c r="K378">
        <v>1582</v>
      </c>
      <c r="L378">
        <v>1497</v>
      </c>
      <c r="M378">
        <v>1526</v>
      </c>
      <c r="N378">
        <v>1503</v>
      </c>
      <c r="O378">
        <v>1535</v>
      </c>
      <c r="Q378" s="124" t="s">
        <v>484</v>
      </c>
      <c r="R378">
        <v>1418</v>
      </c>
    </row>
    <row r="379" spans="1:18" ht="12.75">
      <c r="A379" s="124" t="s">
        <v>485</v>
      </c>
      <c r="B379">
        <v>0</v>
      </c>
      <c r="C379">
        <v>0</v>
      </c>
      <c r="D379">
        <v>0</v>
      </c>
      <c r="E379">
        <v>0</v>
      </c>
      <c r="F379">
        <v>0</v>
      </c>
      <c r="G379">
        <v>147</v>
      </c>
      <c r="H379">
        <v>158</v>
      </c>
      <c r="I379">
        <v>167</v>
      </c>
      <c r="J379">
        <v>189</v>
      </c>
      <c r="K379">
        <v>181</v>
      </c>
      <c r="L379">
        <v>162</v>
      </c>
      <c r="M379">
        <v>169</v>
      </c>
      <c r="N379">
        <v>171</v>
      </c>
      <c r="O379">
        <v>186</v>
      </c>
      <c r="Q379" s="124" t="s">
        <v>485</v>
      </c>
      <c r="R379">
        <v>183</v>
      </c>
    </row>
    <row r="380" spans="1:18" ht="12.75">
      <c r="A380" s="124" t="s">
        <v>486</v>
      </c>
      <c r="B380">
        <v>0</v>
      </c>
      <c r="C380">
        <v>0</v>
      </c>
      <c r="D380">
        <v>0</v>
      </c>
      <c r="E380">
        <v>0</v>
      </c>
      <c r="F380">
        <v>0</v>
      </c>
      <c r="G380">
        <v>0</v>
      </c>
      <c r="H380">
        <v>7</v>
      </c>
      <c r="I380">
        <v>4</v>
      </c>
      <c r="J380">
        <v>4</v>
      </c>
      <c r="K380">
        <v>4</v>
      </c>
      <c r="L380">
        <v>4</v>
      </c>
      <c r="M380">
        <v>4</v>
      </c>
      <c r="N380">
        <v>8</v>
      </c>
      <c r="O380">
        <v>11</v>
      </c>
      <c r="Q380" s="124" t="s">
        <v>486</v>
      </c>
      <c r="R380">
        <v>9</v>
      </c>
    </row>
    <row r="381" spans="1:18" ht="12.75">
      <c r="A381" s="124" t="s">
        <v>487</v>
      </c>
      <c r="B381">
        <v>0</v>
      </c>
      <c r="C381">
        <v>0</v>
      </c>
      <c r="D381">
        <v>0</v>
      </c>
      <c r="E381">
        <v>0</v>
      </c>
      <c r="F381">
        <v>0</v>
      </c>
      <c r="G381">
        <v>0</v>
      </c>
      <c r="H381">
        <v>0</v>
      </c>
      <c r="I381">
        <v>0</v>
      </c>
      <c r="J381">
        <v>0</v>
      </c>
      <c r="K381">
        <v>1</v>
      </c>
      <c r="L381">
        <v>1</v>
      </c>
      <c r="M381">
        <v>0</v>
      </c>
      <c r="N381">
        <v>8</v>
      </c>
      <c r="O381">
        <v>3</v>
      </c>
      <c r="Q381" s="124" t="s">
        <v>487</v>
      </c>
      <c r="R381">
        <v>0</v>
      </c>
    </row>
    <row r="382" spans="1:18" ht="12.75">
      <c r="A382" s="124" t="s">
        <v>488</v>
      </c>
      <c r="B382">
        <v>0</v>
      </c>
      <c r="C382">
        <v>0</v>
      </c>
      <c r="D382">
        <v>0</v>
      </c>
      <c r="E382">
        <v>0</v>
      </c>
      <c r="F382">
        <v>0</v>
      </c>
      <c r="G382">
        <v>0</v>
      </c>
      <c r="H382">
        <v>0</v>
      </c>
      <c r="I382">
        <v>0</v>
      </c>
      <c r="J382">
        <v>0</v>
      </c>
      <c r="K382">
        <v>2</v>
      </c>
      <c r="L382">
        <v>0</v>
      </c>
      <c r="M382">
        <v>0</v>
      </c>
      <c r="N382">
        <v>1</v>
      </c>
      <c r="O382">
        <v>2</v>
      </c>
      <c r="Q382" s="124" t="s">
        <v>488</v>
      </c>
      <c r="R382">
        <v>0</v>
      </c>
    </row>
    <row r="383" spans="1:18" ht="12.75">
      <c r="A383" s="124" t="s">
        <v>489</v>
      </c>
      <c r="B383">
        <v>0</v>
      </c>
      <c r="C383">
        <v>0</v>
      </c>
      <c r="D383">
        <v>0</v>
      </c>
      <c r="E383">
        <v>0</v>
      </c>
      <c r="F383">
        <v>0</v>
      </c>
      <c r="G383">
        <v>0</v>
      </c>
      <c r="H383">
        <v>0</v>
      </c>
      <c r="I383">
        <v>0</v>
      </c>
      <c r="J383">
        <v>0</v>
      </c>
      <c r="K383">
        <v>0</v>
      </c>
      <c r="L383">
        <v>0</v>
      </c>
      <c r="M383">
        <v>0</v>
      </c>
      <c r="N383">
        <v>0</v>
      </c>
      <c r="O383">
        <v>1</v>
      </c>
      <c r="Q383" s="124" t="s">
        <v>489</v>
      </c>
      <c r="R383">
        <v>2</v>
      </c>
    </row>
    <row r="384" spans="1:18" ht="12.75">
      <c r="A384" s="124" t="s">
        <v>314</v>
      </c>
      <c r="B384">
        <v>0</v>
      </c>
      <c r="C384">
        <v>0</v>
      </c>
      <c r="D384">
        <v>0</v>
      </c>
      <c r="E384">
        <v>0</v>
      </c>
      <c r="F384">
        <v>0</v>
      </c>
      <c r="G384">
        <v>5669</v>
      </c>
      <c r="H384">
        <v>1973</v>
      </c>
      <c r="I384">
        <v>1560</v>
      </c>
      <c r="J384">
        <v>648</v>
      </c>
      <c r="K384">
        <v>338</v>
      </c>
      <c r="L384">
        <v>572</v>
      </c>
      <c r="M384">
        <v>473</v>
      </c>
      <c r="N384">
        <v>2</v>
      </c>
      <c r="O384">
        <v>3</v>
      </c>
      <c r="Q384" s="124" t="s">
        <v>314</v>
      </c>
      <c r="R384">
        <v>0</v>
      </c>
    </row>
    <row r="385" spans="1:18" ht="12.75">
      <c r="A385" s="124" t="s">
        <v>18</v>
      </c>
      <c r="B385">
        <v>0</v>
      </c>
      <c r="C385">
        <v>0</v>
      </c>
      <c r="D385">
        <v>0</v>
      </c>
      <c r="E385">
        <v>0</v>
      </c>
      <c r="F385">
        <v>0</v>
      </c>
      <c r="G385">
        <v>96587</v>
      </c>
      <c r="H385">
        <v>100811</v>
      </c>
      <c r="I385">
        <v>108527</v>
      </c>
      <c r="J385">
        <v>117917</v>
      </c>
      <c r="K385">
        <v>127920</v>
      </c>
      <c r="L385">
        <v>126518</v>
      </c>
      <c r="M385">
        <v>130266</v>
      </c>
      <c r="N385">
        <v>127724</v>
      </c>
      <c r="O385">
        <v>127307</v>
      </c>
      <c r="Q385" s="124" t="s">
        <v>18</v>
      </c>
      <c r="R385">
        <v>125545</v>
      </c>
    </row>
    <row r="387" spans="1:17" ht="12.75">
      <c r="A387" s="124" t="s">
        <v>519</v>
      </c>
      <c r="Q387" s="124" t="s">
        <v>519</v>
      </c>
    </row>
    <row r="388" spans="1:17" ht="12.75">
      <c r="A388" s="124" t="s">
        <v>515</v>
      </c>
      <c r="Q388" s="124">
        <v>2008</v>
      </c>
    </row>
    <row r="389" spans="1:18" ht="12.75">
      <c r="A389" s="124" t="s">
        <v>520</v>
      </c>
      <c r="B389">
        <v>1994</v>
      </c>
      <c r="C389">
        <v>1995</v>
      </c>
      <c r="D389">
        <v>1996</v>
      </c>
      <c r="E389">
        <v>1997</v>
      </c>
      <c r="F389">
        <v>1998</v>
      </c>
      <c r="G389">
        <v>1999</v>
      </c>
      <c r="H389">
        <v>2000</v>
      </c>
      <c r="I389">
        <v>2001</v>
      </c>
      <c r="J389">
        <v>2002</v>
      </c>
      <c r="K389">
        <v>2003</v>
      </c>
      <c r="L389">
        <v>2004</v>
      </c>
      <c r="M389">
        <v>2005</v>
      </c>
      <c r="N389">
        <v>2006</v>
      </c>
      <c r="O389">
        <v>2007</v>
      </c>
      <c r="Q389" s="124" t="s">
        <v>520</v>
      </c>
      <c r="R389" t="s">
        <v>517</v>
      </c>
    </row>
    <row r="390" spans="1:18" ht="12.75">
      <c r="A390" s="124" t="s">
        <v>521</v>
      </c>
      <c r="B390">
        <v>0</v>
      </c>
      <c r="C390">
        <v>0</v>
      </c>
      <c r="D390">
        <v>0</v>
      </c>
      <c r="E390">
        <v>0</v>
      </c>
      <c r="F390">
        <v>0</v>
      </c>
      <c r="G390">
        <v>0</v>
      </c>
      <c r="H390">
        <v>3</v>
      </c>
      <c r="I390">
        <v>1</v>
      </c>
      <c r="J390">
        <v>3</v>
      </c>
      <c r="K390">
        <v>7</v>
      </c>
      <c r="L390">
        <v>2</v>
      </c>
      <c r="M390">
        <v>5</v>
      </c>
      <c r="N390">
        <v>57</v>
      </c>
      <c r="O390">
        <v>38</v>
      </c>
      <c r="Q390" s="124" t="s">
        <v>521</v>
      </c>
      <c r="R390">
        <v>4</v>
      </c>
    </row>
    <row r="391" spans="1:18" ht="12.75">
      <c r="A391" s="124" t="s">
        <v>522</v>
      </c>
      <c r="B391">
        <v>0</v>
      </c>
      <c r="C391">
        <v>0</v>
      </c>
      <c r="D391">
        <v>0</v>
      </c>
      <c r="E391">
        <v>0</v>
      </c>
      <c r="F391">
        <v>0</v>
      </c>
      <c r="G391">
        <v>26</v>
      </c>
      <c r="H391">
        <v>26</v>
      </c>
      <c r="I391">
        <v>39</v>
      </c>
      <c r="J391">
        <v>47</v>
      </c>
      <c r="K391">
        <v>38</v>
      </c>
      <c r="L391">
        <v>51</v>
      </c>
      <c r="M391">
        <v>62</v>
      </c>
      <c r="N391">
        <v>73</v>
      </c>
      <c r="O391">
        <v>74</v>
      </c>
      <c r="Q391" s="124" t="s">
        <v>522</v>
      </c>
      <c r="R391">
        <v>86</v>
      </c>
    </row>
    <row r="392" spans="1:18" ht="12.75">
      <c r="A392" s="124" t="s">
        <v>523</v>
      </c>
      <c r="B392">
        <v>0</v>
      </c>
      <c r="C392">
        <v>0</v>
      </c>
      <c r="D392">
        <v>0</v>
      </c>
      <c r="E392">
        <v>0</v>
      </c>
      <c r="F392">
        <v>0</v>
      </c>
      <c r="G392">
        <v>103</v>
      </c>
      <c r="H392">
        <v>125</v>
      </c>
      <c r="I392">
        <v>140</v>
      </c>
      <c r="J392">
        <v>158</v>
      </c>
      <c r="K392">
        <v>155</v>
      </c>
      <c r="L392">
        <v>178</v>
      </c>
      <c r="M392">
        <v>209</v>
      </c>
      <c r="N392">
        <v>240</v>
      </c>
      <c r="O392">
        <v>255</v>
      </c>
      <c r="Q392" s="124" t="s">
        <v>523</v>
      </c>
      <c r="R392">
        <v>249</v>
      </c>
    </row>
    <row r="393" spans="1:18" ht="12.75">
      <c r="A393" s="124" t="s">
        <v>524</v>
      </c>
      <c r="B393">
        <v>0</v>
      </c>
      <c r="C393">
        <v>0</v>
      </c>
      <c r="D393">
        <v>0</v>
      </c>
      <c r="E393">
        <v>0</v>
      </c>
      <c r="F393">
        <v>0</v>
      </c>
      <c r="G393">
        <v>1380</v>
      </c>
      <c r="H393">
        <v>1546</v>
      </c>
      <c r="I393">
        <v>1681</v>
      </c>
      <c r="J393">
        <v>1761</v>
      </c>
      <c r="K393">
        <v>1837</v>
      </c>
      <c r="L393">
        <v>2015</v>
      </c>
      <c r="M393">
        <v>2321</v>
      </c>
      <c r="N393">
        <v>2299</v>
      </c>
      <c r="O393">
        <v>2346</v>
      </c>
      <c r="Q393" s="124" t="s">
        <v>524</v>
      </c>
      <c r="R393">
        <v>2509</v>
      </c>
    </row>
    <row r="394" spans="1:18" ht="12.75">
      <c r="A394" s="124" t="s">
        <v>525</v>
      </c>
      <c r="B394">
        <v>0</v>
      </c>
      <c r="C394">
        <v>0</v>
      </c>
      <c r="D394">
        <v>0</v>
      </c>
      <c r="E394">
        <v>0</v>
      </c>
      <c r="F394">
        <v>0</v>
      </c>
      <c r="G394">
        <v>3760</v>
      </c>
      <c r="H394">
        <v>3962</v>
      </c>
      <c r="I394">
        <v>4223</v>
      </c>
      <c r="J394">
        <v>4514</v>
      </c>
      <c r="K394">
        <v>5279</v>
      </c>
      <c r="L394">
        <v>5397</v>
      </c>
      <c r="M394">
        <v>5965</v>
      </c>
      <c r="N394">
        <v>6187</v>
      </c>
      <c r="O394">
        <v>6496</v>
      </c>
      <c r="Q394" s="124" t="s">
        <v>525</v>
      </c>
      <c r="R394">
        <v>6757</v>
      </c>
    </row>
    <row r="395" spans="1:18" ht="12.75">
      <c r="A395" s="124" t="s">
        <v>526</v>
      </c>
      <c r="B395">
        <v>0</v>
      </c>
      <c r="C395">
        <v>0</v>
      </c>
      <c r="D395">
        <v>0</v>
      </c>
      <c r="E395">
        <v>0</v>
      </c>
      <c r="F395">
        <v>0</v>
      </c>
      <c r="G395">
        <v>14093</v>
      </c>
      <c r="H395">
        <v>15611</v>
      </c>
      <c r="I395">
        <v>16404</v>
      </c>
      <c r="J395">
        <v>17147</v>
      </c>
      <c r="K395">
        <v>19302</v>
      </c>
      <c r="L395">
        <v>19972</v>
      </c>
      <c r="M395">
        <v>21808</v>
      </c>
      <c r="N395">
        <v>23584</v>
      </c>
      <c r="O395">
        <v>24508</v>
      </c>
      <c r="Q395" s="124" t="s">
        <v>526</v>
      </c>
      <c r="R395">
        <v>25514</v>
      </c>
    </row>
    <row r="396" spans="1:18" ht="12.75">
      <c r="A396" s="124" t="s">
        <v>527</v>
      </c>
      <c r="B396">
        <v>0</v>
      </c>
      <c r="C396">
        <v>0</v>
      </c>
      <c r="D396">
        <v>0</v>
      </c>
      <c r="E396">
        <v>0</v>
      </c>
      <c r="F396">
        <v>0</v>
      </c>
      <c r="G396">
        <v>2073</v>
      </c>
      <c r="H396">
        <v>2428</v>
      </c>
      <c r="I396">
        <v>2414</v>
      </c>
      <c r="J396">
        <v>2561</v>
      </c>
      <c r="K396">
        <v>2697</v>
      </c>
      <c r="L396">
        <v>2908</v>
      </c>
      <c r="M396">
        <v>3169</v>
      </c>
      <c r="N396">
        <v>3389</v>
      </c>
      <c r="O396">
        <v>3439</v>
      </c>
      <c r="Q396" s="124" t="s">
        <v>527</v>
      </c>
      <c r="R396">
        <v>3570</v>
      </c>
    </row>
    <row r="397" spans="1:18" ht="12.75">
      <c r="A397" s="124" t="s">
        <v>298</v>
      </c>
      <c r="B397">
        <v>0</v>
      </c>
      <c r="C397">
        <v>0</v>
      </c>
      <c r="D397">
        <v>0</v>
      </c>
      <c r="E397">
        <v>0</v>
      </c>
      <c r="F397">
        <v>0</v>
      </c>
      <c r="G397">
        <v>264</v>
      </c>
      <c r="H397">
        <v>296</v>
      </c>
      <c r="I397">
        <v>253</v>
      </c>
      <c r="J397">
        <v>207</v>
      </c>
      <c r="K397">
        <v>250</v>
      </c>
      <c r="L397">
        <v>260</v>
      </c>
      <c r="M397">
        <v>163</v>
      </c>
      <c r="N397">
        <v>1</v>
      </c>
      <c r="O397">
        <v>9</v>
      </c>
      <c r="Q397" s="124" t="s">
        <v>298</v>
      </c>
      <c r="R397">
        <v>35</v>
      </c>
    </row>
    <row r="398" spans="1:18" ht="12.75">
      <c r="A398" s="124" t="s">
        <v>18</v>
      </c>
      <c r="B398">
        <v>0</v>
      </c>
      <c r="C398">
        <v>0</v>
      </c>
      <c r="D398">
        <v>0</v>
      </c>
      <c r="E398">
        <v>0</v>
      </c>
      <c r="F398">
        <v>0</v>
      </c>
      <c r="G398">
        <v>21699</v>
      </c>
      <c r="H398">
        <v>23997</v>
      </c>
      <c r="I398">
        <v>25155</v>
      </c>
      <c r="J398">
        <v>26398</v>
      </c>
      <c r="K398">
        <v>29565</v>
      </c>
      <c r="L398">
        <v>30783</v>
      </c>
      <c r="M398">
        <v>33702</v>
      </c>
      <c r="N398">
        <v>35830</v>
      </c>
      <c r="O398">
        <v>37165</v>
      </c>
      <c r="Q398" s="124" t="s">
        <v>18</v>
      </c>
      <c r="R398">
        <v>38724</v>
      </c>
    </row>
    <row r="400" spans="1:17" ht="12.75">
      <c r="A400" s="124" t="s">
        <v>528</v>
      </c>
      <c r="Q400" s="124" t="s">
        <v>528</v>
      </c>
    </row>
    <row r="401" spans="1:17" ht="12.75">
      <c r="A401" s="124" t="s">
        <v>515</v>
      </c>
      <c r="Q401" s="124">
        <v>2008</v>
      </c>
    </row>
    <row r="402" spans="1:18" ht="12.75">
      <c r="A402" s="124" t="s">
        <v>520</v>
      </c>
      <c r="B402">
        <v>1994</v>
      </c>
      <c r="C402">
        <v>1995</v>
      </c>
      <c r="D402">
        <v>1996</v>
      </c>
      <c r="E402">
        <v>1997</v>
      </c>
      <c r="F402">
        <v>1998</v>
      </c>
      <c r="G402">
        <v>1999</v>
      </c>
      <c r="H402">
        <v>2000</v>
      </c>
      <c r="I402">
        <v>2001</v>
      </c>
      <c r="J402">
        <v>2002</v>
      </c>
      <c r="K402">
        <v>2003</v>
      </c>
      <c r="L402">
        <v>2004</v>
      </c>
      <c r="M402">
        <v>2005</v>
      </c>
      <c r="N402">
        <v>2006</v>
      </c>
      <c r="O402">
        <v>2007</v>
      </c>
      <c r="Q402" s="124" t="s">
        <v>520</v>
      </c>
      <c r="R402" t="s">
        <v>517</v>
      </c>
    </row>
    <row r="403" spans="1:18" ht="12.75">
      <c r="A403" s="124" t="s">
        <v>521</v>
      </c>
      <c r="B403">
        <v>0</v>
      </c>
      <c r="C403">
        <v>0</v>
      </c>
      <c r="D403">
        <v>0</v>
      </c>
      <c r="E403">
        <v>0</v>
      </c>
      <c r="F403">
        <v>0</v>
      </c>
      <c r="G403">
        <v>0</v>
      </c>
      <c r="H403">
        <v>12</v>
      </c>
      <c r="I403">
        <v>14</v>
      </c>
      <c r="J403">
        <v>15</v>
      </c>
      <c r="K403">
        <v>19</v>
      </c>
      <c r="L403">
        <v>12</v>
      </c>
      <c r="M403">
        <v>24</v>
      </c>
      <c r="N403">
        <v>152</v>
      </c>
      <c r="O403">
        <v>163</v>
      </c>
      <c r="Q403" s="124" t="s">
        <v>521</v>
      </c>
      <c r="R403">
        <v>38</v>
      </c>
    </row>
    <row r="404" spans="1:18" ht="12.75">
      <c r="A404" s="124" t="s">
        <v>522</v>
      </c>
      <c r="B404">
        <v>0</v>
      </c>
      <c r="C404">
        <v>0</v>
      </c>
      <c r="D404">
        <v>0</v>
      </c>
      <c r="E404">
        <v>0</v>
      </c>
      <c r="F404">
        <v>0</v>
      </c>
      <c r="G404">
        <v>128</v>
      </c>
      <c r="H404">
        <v>140</v>
      </c>
      <c r="I404">
        <v>182</v>
      </c>
      <c r="J404">
        <v>167</v>
      </c>
      <c r="K404">
        <v>180</v>
      </c>
      <c r="L404">
        <v>197</v>
      </c>
      <c r="M404">
        <v>231</v>
      </c>
      <c r="N404">
        <v>265</v>
      </c>
      <c r="O404">
        <v>261</v>
      </c>
      <c r="Q404" s="124" t="s">
        <v>522</v>
      </c>
      <c r="R404">
        <v>247</v>
      </c>
    </row>
    <row r="405" spans="1:18" ht="12.75">
      <c r="A405" s="124" t="s">
        <v>523</v>
      </c>
      <c r="B405">
        <v>0</v>
      </c>
      <c r="C405">
        <v>0</v>
      </c>
      <c r="D405">
        <v>0</v>
      </c>
      <c r="E405">
        <v>0</v>
      </c>
      <c r="F405">
        <v>0</v>
      </c>
      <c r="G405">
        <v>336</v>
      </c>
      <c r="H405">
        <v>347</v>
      </c>
      <c r="I405">
        <v>382</v>
      </c>
      <c r="J405">
        <v>402</v>
      </c>
      <c r="K405">
        <v>422</v>
      </c>
      <c r="L405">
        <v>434</v>
      </c>
      <c r="M405">
        <v>440</v>
      </c>
      <c r="N405">
        <v>441</v>
      </c>
      <c r="O405">
        <v>398</v>
      </c>
      <c r="Q405" s="124" t="s">
        <v>523</v>
      </c>
      <c r="R405">
        <v>419</v>
      </c>
    </row>
    <row r="406" spans="1:18" ht="12.75">
      <c r="A406" s="124" t="s">
        <v>524</v>
      </c>
      <c r="B406">
        <v>0</v>
      </c>
      <c r="C406">
        <v>0</v>
      </c>
      <c r="D406">
        <v>0</v>
      </c>
      <c r="E406">
        <v>0</v>
      </c>
      <c r="F406">
        <v>0</v>
      </c>
      <c r="G406">
        <v>4566</v>
      </c>
      <c r="H406">
        <v>4571</v>
      </c>
      <c r="I406">
        <v>4941</v>
      </c>
      <c r="J406">
        <v>5355</v>
      </c>
      <c r="K406">
        <v>5679</v>
      </c>
      <c r="L406">
        <v>5642</v>
      </c>
      <c r="M406">
        <v>5876</v>
      </c>
      <c r="N406">
        <v>5246</v>
      </c>
      <c r="O406">
        <v>5226</v>
      </c>
      <c r="Q406" s="124" t="s">
        <v>524</v>
      </c>
      <c r="R406">
        <v>5088</v>
      </c>
    </row>
    <row r="407" spans="1:18" ht="12.75">
      <c r="A407" s="124" t="s">
        <v>525</v>
      </c>
      <c r="B407">
        <v>0</v>
      </c>
      <c r="C407">
        <v>0</v>
      </c>
      <c r="D407">
        <v>0</v>
      </c>
      <c r="E407">
        <v>0</v>
      </c>
      <c r="F407">
        <v>0</v>
      </c>
      <c r="G407">
        <v>14107</v>
      </c>
      <c r="H407">
        <v>15023</v>
      </c>
      <c r="I407">
        <v>16086</v>
      </c>
      <c r="J407">
        <v>17801</v>
      </c>
      <c r="K407">
        <v>19454</v>
      </c>
      <c r="L407">
        <v>19275</v>
      </c>
      <c r="M407">
        <v>19265</v>
      </c>
      <c r="N407">
        <v>18574</v>
      </c>
      <c r="O407">
        <v>18367</v>
      </c>
      <c r="Q407" s="124" t="s">
        <v>525</v>
      </c>
      <c r="R407">
        <v>18054</v>
      </c>
    </row>
    <row r="408" spans="1:18" ht="12.75">
      <c r="A408" s="124" t="s">
        <v>526</v>
      </c>
      <c r="B408">
        <v>0</v>
      </c>
      <c r="C408">
        <v>0</v>
      </c>
      <c r="D408">
        <v>0</v>
      </c>
      <c r="E408">
        <v>0</v>
      </c>
      <c r="F408">
        <v>0</v>
      </c>
      <c r="G408">
        <v>46957</v>
      </c>
      <c r="H408">
        <v>48269</v>
      </c>
      <c r="I408">
        <v>52564</v>
      </c>
      <c r="J408">
        <v>59295</v>
      </c>
      <c r="K408">
        <v>63651</v>
      </c>
      <c r="L408">
        <v>61876</v>
      </c>
      <c r="M408">
        <v>62436</v>
      </c>
      <c r="N408">
        <v>60213</v>
      </c>
      <c r="O408">
        <v>59030</v>
      </c>
      <c r="Q408" s="124" t="s">
        <v>526</v>
      </c>
      <c r="R408">
        <v>56760</v>
      </c>
    </row>
    <row r="409" spans="1:18" ht="12.75">
      <c r="A409" s="124" t="s">
        <v>527</v>
      </c>
      <c r="B409">
        <v>0</v>
      </c>
      <c r="C409">
        <v>0</v>
      </c>
      <c r="D409">
        <v>0</v>
      </c>
      <c r="E409">
        <v>0</v>
      </c>
      <c r="F409">
        <v>0</v>
      </c>
      <c r="G409">
        <v>5310</v>
      </c>
      <c r="H409">
        <v>5119</v>
      </c>
      <c r="I409">
        <v>5434</v>
      </c>
      <c r="J409">
        <v>5907</v>
      </c>
      <c r="K409">
        <v>6475</v>
      </c>
      <c r="L409">
        <v>6030</v>
      </c>
      <c r="M409">
        <v>6242</v>
      </c>
      <c r="N409">
        <v>5819</v>
      </c>
      <c r="O409">
        <v>5688</v>
      </c>
      <c r="Q409" s="124" t="s">
        <v>527</v>
      </c>
      <c r="R409">
        <v>5286</v>
      </c>
    </row>
    <row r="410" spans="1:18" ht="12.75">
      <c r="A410" s="124" t="s">
        <v>298</v>
      </c>
      <c r="B410">
        <v>0</v>
      </c>
      <c r="C410">
        <v>0</v>
      </c>
      <c r="D410">
        <v>0</v>
      </c>
      <c r="E410">
        <v>0</v>
      </c>
      <c r="F410">
        <v>0</v>
      </c>
      <c r="G410">
        <v>2614</v>
      </c>
      <c r="H410">
        <v>2554</v>
      </c>
      <c r="I410">
        <v>2629</v>
      </c>
      <c r="J410">
        <v>2158</v>
      </c>
      <c r="K410">
        <v>2100</v>
      </c>
      <c r="L410">
        <v>1930</v>
      </c>
      <c r="M410">
        <v>1784</v>
      </c>
      <c r="N410">
        <v>880</v>
      </c>
      <c r="O410">
        <v>731</v>
      </c>
      <c r="Q410" s="124" t="s">
        <v>298</v>
      </c>
      <c r="R410">
        <v>687</v>
      </c>
    </row>
    <row r="411" spans="1:18" ht="12.75">
      <c r="A411" s="124" t="s">
        <v>18</v>
      </c>
      <c r="B411">
        <v>0</v>
      </c>
      <c r="C411">
        <v>0</v>
      </c>
      <c r="D411">
        <v>0</v>
      </c>
      <c r="E411">
        <v>0</v>
      </c>
      <c r="F411">
        <v>0</v>
      </c>
      <c r="G411">
        <v>74018</v>
      </c>
      <c r="H411">
        <v>76035</v>
      </c>
      <c r="I411">
        <v>82232</v>
      </c>
      <c r="J411">
        <v>91100</v>
      </c>
      <c r="K411">
        <v>97980</v>
      </c>
      <c r="L411">
        <v>95396</v>
      </c>
      <c r="M411">
        <v>96298</v>
      </c>
      <c r="N411">
        <v>91590</v>
      </c>
      <c r="O411">
        <v>89864</v>
      </c>
      <c r="Q411" s="124" t="s">
        <v>18</v>
      </c>
      <c r="R411">
        <v>86579</v>
      </c>
    </row>
    <row r="413" spans="1:17" ht="12.75">
      <c r="A413" s="124" t="s">
        <v>529</v>
      </c>
      <c r="Q413" s="124" t="s">
        <v>529</v>
      </c>
    </row>
    <row r="414" spans="1:17" ht="12.75">
      <c r="A414" s="124" t="s">
        <v>515</v>
      </c>
      <c r="Q414" s="124">
        <v>2008</v>
      </c>
    </row>
    <row r="415" spans="1:18" ht="12.75">
      <c r="A415" s="124" t="s">
        <v>530</v>
      </c>
      <c r="B415">
        <v>1994</v>
      </c>
      <c r="C415">
        <v>1995</v>
      </c>
      <c r="D415">
        <v>1996</v>
      </c>
      <c r="E415">
        <v>1997</v>
      </c>
      <c r="F415">
        <v>1998</v>
      </c>
      <c r="G415">
        <v>1999</v>
      </c>
      <c r="H415">
        <v>2000</v>
      </c>
      <c r="I415">
        <v>2001</v>
      </c>
      <c r="J415">
        <v>2002</v>
      </c>
      <c r="K415">
        <v>2003</v>
      </c>
      <c r="L415">
        <v>2004</v>
      </c>
      <c r="M415">
        <v>2005</v>
      </c>
      <c r="N415">
        <v>2006</v>
      </c>
      <c r="O415">
        <v>2007</v>
      </c>
      <c r="Q415" s="124" t="s">
        <v>530</v>
      </c>
      <c r="R415" t="s">
        <v>517</v>
      </c>
    </row>
    <row r="416" spans="1:18" ht="12.75">
      <c r="A416" s="124" t="s">
        <v>531</v>
      </c>
      <c r="B416">
        <v>0</v>
      </c>
      <c r="C416">
        <v>0</v>
      </c>
      <c r="D416">
        <v>0</v>
      </c>
      <c r="E416">
        <v>0</v>
      </c>
      <c r="F416">
        <v>0</v>
      </c>
      <c r="G416">
        <v>74018</v>
      </c>
      <c r="H416">
        <v>76035</v>
      </c>
      <c r="I416">
        <v>82232</v>
      </c>
      <c r="J416">
        <v>91100</v>
      </c>
      <c r="K416">
        <v>97980</v>
      </c>
      <c r="L416">
        <v>95396</v>
      </c>
      <c r="M416">
        <v>96298</v>
      </c>
      <c r="N416">
        <v>91590</v>
      </c>
      <c r="O416">
        <v>89864</v>
      </c>
      <c r="Q416" s="124" t="s">
        <v>531</v>
      </c>
      <c r="R416">
        <v>86579</v>
      </c>
    </row>
    <row r="417" spans="1:18" ht="12.75">
      <c r="A417" s="124" t="s">
        <v>532</v>
      </c>
      <c r="B417">
        <v>0</v>
      </c>
      <c r="C417">
        <v>0</v>
      </c>
      <c r="D417">
        <v>0</v>
      </c>
      <c r="E417">
        <v>0</v>
      </c>
      <c r="F417">
        <v>0</v>
      </c>
      <c r="G417">
        <v>21699</v>
      </c>
      <c r="H417">
        <v>23997</v>
      </c>
      <c r="I417">
        <v>25155</v>
      </c>
      <c r="J417">
        <v>26398</v>
      </c>
      <c r="K417">
        <v>29565</v>
      </c>
      <c r="L417">
        <v>30783</v>
      </c>
      <c r="M417">
        <v>33702</v>
      </c>
      <c r="N417">
        <v>35830</v>
      </c>
      <c r="O417">
        <v>37165</v>
      </c>
      <c r="Q417" s="124" t="s">
        <v>532</v>
      </c>
      <c r="R417">
        <v>38724</v>
      </c>
    </row>
    <row r="418" spans="1:18" ht="12.75">
      <c r="A418" s="124" t="s">
        <v>533</v>
      </c>
      <c r="B418">
        <v>0</v>
      </c>
      <c r="C418">
        <v>0</v>
      </c>
      <c r="D418">
        <v>0</v>
      </c>
      <c r="E418">
        <v>0</v>
      </c>
      <c r="F418">
        <v>0</v>
      </c>
      <c r="G418">
        <v>0</v>
      </c>
      <c r="H418">
        <v>0</v>
      </c>
      <c r="I418">
        <v>0</v>
      </c>
      <c r="J418">
        <v>0</v>
      </c>
      <c r="K418">
        <v>0</v>
      </c>
      <c r="L418">
        <v>0</v>
      </c>
      <c r="M418">
        <v>0</v>
      </c>
      <c r="N418">
        <v>0</v>
      </c>
      <c r="O418">
        <v>0</v>
      </c>
      <c r="Q418" s="124" t="s">
        <v>533</v>
      </c>
      <c r="R418">
        <v>0</v>
      </c>
    </row>
    <row r="419" spans="1:18" ht="12.75">
      <c r="A419" s="124" t="s">
        <v>298</v>
      </c>
      <c r="B419">
        <v>0</v>
      </c>
      <c r="C419">
        <v>0</v>
      </c>
      <c r="D419">
        <v>0</v>
      </c>
      <c r="E419">
        <v>0</v>
      </c>
      <c r="F419">
        <v>0</v>
      </c>
      <c r="G419">
        <v>870</v>
      </c>
      <c r="H419">
        <v>779</v>
      </c>
      <c r="I419">
        <v>1140</v>
      </c>
      <c r="J419">
        <v>419</v>
      </c>
      <c r="K419">
        <v>375</v>
      </c>
      <c r="L419">
        <v>339</v>
      </c>
      <c r="M419">
        <v>266</v>
      </c>
      <c r="N419">
        <v>304</v>
      </c>
      <c r="O419">
        <v>278</v>
      </c>
      <c r="Q419" s="124" t="s">
        <v>298</v>
      </c>
      <c r="R419">
        <v>242</v>
      </c>
    </row>
    <row r="420" spans="1:18" ht="12.75">
      <c r="A420" s="124" t="s">
        <v>18</v>
      </c>
      <c r="B420">
        <v>0</v>
      </c>
      <c r="C420">
        <v>0</v>
      </c>
      <c r="D420">
        <v>0</v>
      </c>
      <c r="E420">
        <v>0</v>
      </c>
      <c r="F420">
        <v>0</v>
      </c>
      <c r="G420">
        <v>96587</v>
      </c>
      <c r="H420">
        <v>100811</v>
      </c>
      <c r="I420">
        <v>108527</v>
      </c>
      <c r="J420">
        <v>117917</v>
      </c>
      <c r="K420">
        <v>127920</v>
      </c>
      <c r="L420">
        <v>126518</v>
      </c>
      <c r="M420">
        <v>130266</v>
      </c>
      <c r="N420">
        <v>127724</v>
      </c>
      <c r="O420">
        <v>127307</v>
      </c>
      <c r="Q420" s="124" t="s">
        <v>18</v>
      </c>
      <c r="R420">
        <v>125545</v>
      </c>
    </row>
    <row r="422" spans="1:17" ht="12.75">
      <c r="A422" s="124" t="s">
        <v>534</v>
      </c>
      <c r="Q422" s="124" t="s">
        <v>534</v>
      </c>
    </row>
    <row r="423" spans="1:17" ht="12.75">
      <c r="A423" s="124" t="s">
        <v>515</v>
      </c>
      <c r="Q423" s="124">
        <v>2008</v>
      </c>
    </row>
    <row r="424" spans="1:18" ht="12.75">
      <c r="A424" s="124" t="s">
        <v>535</v>
      </c>
      <c r="B424">
        <v>1994</v>
      </c>
      <c r="C424">
        <v>1995</v>
      </c>
      <c r="D424">
        <v>1996</v>
      </c>
      <c r="E424">
        <v>1997</v>
      </c>
      <c r="F424">
        <v>1998</v>
      </c>
      <c r="G424">
        <v>1999</v>
      </c>
      <c r="H424">
        <v>2000</v>
      </c>
      <c r="I424">
        <v>2001</v>
      </c>
      <c r="J424">
        <v>2002</v>
      </c>
      <c r="K424">
        <v>2003</v>
      </c>
      <c r="L424">
        <v>2004</v>
      </c>
      <c r="M424">
        <v>2005</v>
      </c>
      <c r="N424">
        <v>2006</v>
      </c>
      <c r="O424">
        <v>2007</v>
      </c>
      <c r="Q424" s="124" t="s">
        <v>535</v>
      </c>
      <c r="R424" t="s">
        <v>517</v>
      </c>
    </row>
    <row r="425" spans="1:18" ht="12.75">
      <c r="A425" s="124" t="s">
        <v>536</v>
      </c>
      <c r="B425">
        <v>0</v>
      </c>
      <c r="C425">
        <v>0</v>
      </c>
      <c r="D425">
        <v>0</v>
      </c>
      <c r="E425">
        <v>0</v>
      </c>
      <c r="F425">
        <v>0</v>
      </c>
      <c r="G425">
        <v>141</v>
      </c>
      <c r="H425">
        <v>26</v>
      </c>
      <c r="I425">
        <v>33</v>
      </c>
      <c r="J425">
        <v>37</v>
      </c>
      <c r="K425">
        <v>38</v>
      </c>
      <c r="L425">
        <v>20</v>
      </c>
      <c r="M425">
        <v>31</v>
      </c>
      <c r="N425">
        <v>88</v>
      </c>
      <c r="O425">
        <v>129</v>
      </c>
      <c r="Q425" s="124" t="s">
        <v>536</v>
      </c>
      <c r="R425">
        <v>44</v>
      </c>
    </row>
    <row r="426" spans="1:18" ht="12.75">
      <c r="A426" s="124" t="s">
        <v>537</v>
      </c>
      <c r="B426">
        <v>0</v>
      </c>
      <c r="C426">
        <v>0</v>
      </c>
      <c r="D426">
        <v>0</v>
      </c>
      <c r="E426">
        <v>0</v>
      </c>
      <c r="F426">
        <v>0</v>
      </c>
      <c r="G426">
        <v>944</v>
      </c>
      <c r="H426">
        <v>188</v>
      </c>
      <c r="I426">
        <v>271</v>
      </c>
      <c r="J426">
        <v>290</v>
      </c>
      <c r="K426">
        <v>244</v>
      </c>
      <c r="L426">
        <v>314</v>
      </c>
      <c r="M426">
        <v>326</v>
      </c>
      <c r="N426">
        <v>327</v>
      </c>
      <c r="O426">
        <v>364</v>
      </c>
      <c r="Q426" s="124" t="s">
        <v>537</v>
      </c>
      <c r="R426">
        <v>285</v>
      </c>
    </row>
    <row r="427" spans="1:18" ht="12.75">
      <c r="A427" s="124" t="s">
        <v>538</v>
      </c>
      <c r="B427">
        <v>0</v>
      </c>
      <c r="C427">
        <v>0</v>
      </c>
      <c r="D427">
        <v>0</v>
      </c>
      <c r="E427">
        <v>0</v>
      </c>
      <c r="F427">
        <v>0</v>
      </c>
      <c r="G427">
        <v>7</v>
      </c>
      <c r="H427">
        <v>620</v>
      </c>
      <c r="I427">
        <v>728</v>
      </c>
      <c r="J427">
        <v>680</v>
      </c>
      <c r="K427">
        <v>739</v>
      </c>
      <c r="L427">
        <v>818</v>
      </c>
      <c r="M427">
        <v>880</v>
      </c>
      <c r="N427">
        <v>714</v>
      </c>
      <c r="O427">
        <v>620</v>
      </c>
      <c r="Q427" s="124" t="s">
        <v>538</v>
      </c>
      <c r="R427">
        <v>454</v>
      </c>
    </row>
    <row r="428" spans="1:18" ht="12.75">
      <c r="A428" s="124" t="s">
        <v>539</v>
      </c>
      <c r="B428">
        <v>0</v>
      </c>
      <c r="C428">
        <v>0</v>
      </c>
      <c r="D428">
        <v>0</v>
      </c>
      <c r="E428">
        <v>0</v>
      </c>
      <c r="F428">
        <v>0</v>
      </c>
      <c r="G428">
        <v>9325</v>
      </c>
      <c r="H428">
        <v>7604</v>
      </c>
      <c r="I428">
        <v>6514</v>
      </c>
      <c r="J428">
        <v>6449</v>
      </c>
      <c r="K428">
        <v>6423</v>
      </c>
      <c r="L428">
        <v>5954</v>
      </c>
      <c r="M428">
        <v>6376</v>
      </c>
      <c r="N428">
        <v>4275</v>
      </c>
      <c r="O428">
        <v>3813</v>
      </c>
      <c r="Q428" s="124" t="s">
        <v>539</v>
      </c>
      <c r="R428">
        <v>4072</v>
      </c>
    </row>
    <row r="429" spans="1:18" ht="12.75">
      <c r="A429" s="124" t="s">
        <v>540</v>
      </c>
      <c r="B429">
        <v>0</v>
      </c>
      <c r="C429">
        <v>0</v>
      </c>
      <c r="D429">
        <v>0</v>
      </c>
      <c r="E429">
        <v>0</v>
      </c>
      <c r="F429">
        <v>0</v>
      </c>
      <c r="G429">
        <v>757</v>
      </c>
      <c r="H429">
        <v>42</v>
      </c>
      <c r="I429">
        <v>0</v>
      </c>
      <c r="J429">
        <v>0</v>
      </c>
      <c r="K429">
        <v>0</v>
      </c>
      <c r="L429">
        <v>0</v>
      </c>
      <c r="M429">
        <v>0</v>
      </c>
      <c r="N429">
        <v>0</v>
      </c>
      <c r="O429">
        <v>0</v>
      </c>
      <c r="Q429" s="124" t="s">
        <v>540</v>
      </c>
      <c r="R429">
        <v>0</v>
      </c>
    </row>
    <row r="430" spans="1:18" ht="12.75">
      <c r="A430" s="124" t="s">
        <v>541</v>
      </c>
      <c r="B430">
        <v>0</v>
      </c>
      <c r="C430">
        <v>0</v>
      </c>
      <c r="D430">
        <v>0</v>
      </c>
      <c r="E430">
        <v>0</v>
      </c>
      <c r="F430">
        <v>0</v>
      </c>
      <c r="G430">
        <v>65638</v>
      </c>
      <c r="H430">
        <v>87153</v>
      </c>
      <c r="I430">
        <v>94664</v>
      </c>
      <c r="J430">
        <v>105059</v>
      </c>
      <c r="K430">
        <v>116770</v>
      </c>
      <c r="L430">
        <v>115811</v>
      </c>
      <c r="M430">
        <v>119135</v>
      </c>
      <c r="N430">
        <v>119081</v>
      </c>
      <c r="O430">
        <v>119658</v>
      </c>
      <c r="Q430" s="124" t="s">
        <v>541</v>
      </c>
      <c r="R430">
        <v>117999</v>
      </c>
    </row>
    <row r="431" spans="1:18" ht="12.75">
      <c r="A431" s="124" t="s">
        <v>542</v>
      </c>
      <c r="B431">
        <v>0</v>
      </c>
      <c r="C431">
        <v>0</v>
      </c>
      <c r="D431">
        <v>0</v>
      </c>
      <c r="E431">
        <v>0</v>
      </c>
      <c r="F431">
        <v>0</v>
      </c>
      <c r="G431">
        <v>15154</v>
      </c>
      <c r="H431">
        <v>2521</v>
      </c>
      <c r="I431">
        <v>3539</v>
      </c>
      <c r="J431">
        <v>3509</v>
      </c>
      <c r="K431">
        <v>2525</v>
      </c>
      <c r="L431">
        <v>2438</v>
      </c>
      <c r="M431">
        <v>2382</v>
      </c>
      <c r="N431">
        <v>2209</v>
      </c>
      <c r="O431">
        <v>1905</v>
      </c>
      <c r="Q431" s="124" t="s">
        <v>542</v>
      </c>
      <c r="R431">
        <v>2018</v>
      </c>
    </row>
    <row r="432" spans="1:18" ht="12.75">
      <c r="A432" s="124" t="s">
        <v>298</v>
      </c>
      <c r="B432">
        <v>0</v>
      </c>
      <c r="C432">
        <v>0</v>
      </c>
      <c r="D432">
        <v>0</v>
      </c>
      <c r="E432">
        <v>0</v>
      </c>
      <c r="F432">
        <v>0</v>
      </c>
      <c r="G432">
        <v>4621</v>
      </c>
      <c r="H432">
        <v>2657</v>
      </c>
      <c r="I432">
        <v>2778</v>
      </c>
      <c r="J432">
        <v>1893</v>
      </c>
      <c r="K432">
        <v>1181</v>
      </c>
      <c r="L432">
        <v>1163</v>
      </c>
      <c r="M432">
        <v>1136</v>
      </c>
      <c r="N432">
        <v>1030</v>
      </c>
      <c r="O432">
        <v>818</v>
      </c>
      <c r="Q432" s="124" t="s">
        <v>298</v>
      </c>
      <c r="R432">
        <v>673</v>
      </c>
    </row>
    <row r="433" spans="1:18" ht="12.75">
      <c r="A433" s="124" t="s">
        <v>18</v>
      </c>
      <c r="B433">
        <v>0</v>
      </c>
      <c r="C433">
        <v>0</v>
      </c>
      <c r="D433">
        <v>0</v>
      </c>
      <c r="E433">
        <v>0</v>
      </c>
      <c r="F433">
        <v>0</v>
      </c>
      <c r="G433">
        <v>96587</v>
      </c>
      <c r="H433">
        <v>100811</v>
      </c>
      <c r="I433">
        <v>108527</v>
      </c>
      <c r="J433">
        <v>117917</v>
      </c>
      <c r="K433">
        <v>127920</v>
      </c>
      <c r="L433">
        <v>126518</v>
      </c>
      <c r="M433">
        <v>130266</v>
      </c>
      <c r="N433">
        <v>127724</v>
      </c>
      <c r="O433">
        <v>127307</v>
      </c>
      <c r="Q433" s="124" t="s">
        <v>18</v>
      </c>
      <c r="R433">
        <v>125545</v>
      </c>
    </row>
    <row r="435" ht="12.75">
      <c r="A435" s="124" t="s">
        <v>543</v>
      </c>
    </row>
    <row r="436" ht="12.75">
      <c r="A436" s="124">
        <v>2008</v>
      </c>
    </row>
    <row r="437" spans="1:24" ht="12.75">
      <c r="A437" s="124" t="s">
        <v>479</v>
      </c>
      <c r="B437" t="s">
        <v>544</v>
      </c>
      <c r="C437" t="s">
        <v>545</v>
      </c>
      <c r="D437" t="s">
        <v>546</v>
      </c>
      <c r="E437" t="s">
        <v>547</v>
      </c>
      <c r="F437" t="s">
        <v>301</v>
      </c>
      <c r="G437" t="s">
        <v>303</v>
      </c>
      <c r="H437" t="s">
        <v>305</v>
      </c>
      <c r="I437" t="s">
        <v>306</v>
      </c>
      <c r="J437" t="s">
        <v>480</v>
      </c>
      <c r="K437" t="s">
        <v>481</v>
      </c>
      <c r="L437" t="s">
        <v>482</v>
      </c>
      <c r="M437" t="s">
        <v>483</v>
      </c>
      <c r="N437" t="s">
        <v>484</v>
      </c>
      <c r="O437" t="s">
        <v>485</v>
      </c>
      <c r="P437" t="s">
        <v>486</v>
      </c>
      <c r="Q437" t="s">
        <v>487</v>
      </c>
      <c r="R437" t="s">
        <v>488</v>
      </c>
      <c r="S437" t="s">
        <v>489</v>
      </c>
      <c r="T437" t="s">
        <v>490</v>
      </c>
      <c r="U437" t="s">
        <v>491</v>
      </c>
      <c r="V437" t="s">
        <v>313</v>
      </c>
      <c r="W437" t="s">
        <v>314</v>
      </c>
      <c r="X437" t="s">
        <v>18</v>
      </c>
    </row>
    <row r="438" spans="1:24" ht="12.75">
      <c r="A438" s="124" t="s">
        <v>492</v>
      </c>
      <c r="B438">
        <v>3</v>
      </c>
      <c r="C438">
        <v>4</v>
      </c>
      <c r="D438">
        <v>164</v>
      </c>
      <c r="E438">
        <v>0</v>
      </c>
      <c r="F438">
        <v>91</v>
      </c>
      <c r="G438">
        <v>16</v>
      </c>
      <c r="H438">
        <v>19</v>
      </c>
      <c r="I438">
        <v>24</v>
      </c>
      <c r="J438">
        <v>46</v>
      </c>
      <c r="K438">
        <v>93</v>
      </c>
      <c r="L438">
        <v>86</v>
      </c>
      <c r="M438">
        <v>71</v>
      </c>
      <c r="N438">
        <v>74</v>
      </c>
      <c r="O438">
        <v>62</v>
      </c>
      <c r="P438">
        <v>56</v>
      </c>
      <c r="Q438">
        <v>55</v>
      </c>
      <c r="R438">
        <v>54</v>
      </c>
      <c r="S438">
        <v>58</v>
      </c>
      <c r="T438">
        <v>76</v>
      </c>
      <c r="U438">
        <v>63</v>
      </c>
      <c r="V438">
        <v>158</v>
      </c>
      <c r="W438">
        <v>3</v>
      </c>
      <c r="X438">
        <v>1276</v>
      </c>
    </row>
    <row r="439" spans="1:24" ht="12.75">
      <c r="A439" s="124" t="s">
        <v>493</v>
      </c>
      <c r="B439">
        <v>1</v>
      </c>
      <c r="C439">
        <v>0</v>
      </c>
      <c r="D439">
        <v>5</v>
      </c>
      <c r="E439">
        <v>0</v>
      </c>
      <c r="F439">
        <v>29</v>
      </c>
      <c r="G439">
        <v>18</v>
      </c>
      <c r="H439">
        <v>31</v>
      </c>
      <c r="I439">
        <v>32</v>
      </c>
      <c r="J439">
        <v>31</v>
      </c>
      <c r="K439">
        <v>36</v>
      </c>
      <c r="L439">
        <v>62</v>
      </c>
      <c r="M439">
        <v>92</v>
      </c>
      <c r="N439">
        <v>141</v>
      </c>
      <c r="O439">
        <v>157</v>
      </c>
      <c r="P439">
        <v>201</v>
      </c>
      <c r="Q439">
        <v>239</v>
      </c>
      <c r="R439">
        <v>270</v>
      </c>
      <c r="S439">
        <v>324</v>
      </c>
      <c r="T439">
        <v>311</v>
      </c>
      <c r="U439">
        <v>259</v>
      </c>
      <c r="V439">
        <v>413</v>
      </c>
      <c r="W439">
        <v>1</v>
      </c>
      <c r="X439">
        <v>2653</v>
      </c>
    </row>
    <row r="440" spans="1:24" ht="12.75">
      <c r="A440" s="124" t="s">
        <v>494</v>
      </c>
      <c r="B440">
        <v>0</v>
      </c>
      <c r="C440">
        <v>0</v>
      </c>
      <c r="D440">
        <v>14</v>
      </c>
      <c r="E440">
        <v>0</v>
      </c>
      <c r="F440">
        <v>5</v>
      </c>
      <c r="G440">
        <v>3</v>
      </c>
      <c r="H440">
        <v>7</v>
      </c>
      <c r="I440">
        <v>8</v>
      </c>
      <c r="J440">
        <v>17</v>
      </c>
      <c r="K440">
        <v>8</v>
      </c>
      <c r="L440">
        <v>9</v>
      </c>
      <c r="M440">
        <v>11</v>
      </c>
      <c r="N440">
        <v>9</v>
      </c>
      <c r="O440">
        <v>9</v>
      </c>
      <c r="P440">
        <v>13</v>
      </c>
      <c r="Q440">
        <v>8</v>
      </c>
      <c r="R440">
        <v>10</v>
      </c>
      <c r="S440">
        <v>9</v>
      </c>
      <c r="T440">
        <v>12</v>
      </c>
      <c r="U440">
        <v>7</v>
      </c>
      <c r="V440">
        <v>26</v>
      </c>
      <c r="W440">
        <v>1</v>
      </c>
      <c r="X440">
        <v>186</v>
      </c>
    </row>
    <row r="441" spans="1:24" ht="12.75">
      <c r="A441" s="124" t="s">
        <v>495</v>
      </c>
      <c r="B441">
        <v>2</v>
      </c>
      <c r="C441">
        <v>0</v>
      </c>
      <c r="D441">
        <v>61</v>
      </c>
      <c r="E441">
        <v>0</v>
      </c>
      <c r="F441">
        <v>24</v>
      </c>
      <c r="G441">
        <v>10</v>
      </c>
      <c r="H441">
        <v>4</v>
      </c>
      <c r="I441">
        <v>5</v>
      </c>
      <c r="J441">
        <v>11</v>
      </c>
      <c r="K441">
        <v>11</v>
      </c>
      <c r="L441">
        <v>15</v>
      </c>
      <c r="M441">
        <v>26</v>
      </c>
      <c r="N441">
        <v>45</v>
      </c>
      <c r="O441">
        <v>69</v>
      </c>
      <c r="P441">
        <v>100</v>
      </c>
      <c r="Q441">
        <v>155</v>
      </c>
      <c r="R441">
        <v>173</v>
      </c>
      <c r="S441">
        <v>236</v>
      </c>
      <c r="T441">
        <v>251</v>
      </c>
      <c r="U441">
        <v>234</v>
      </c>
      <c r="V441">
        <v>445</v>
      </c>
      <c r="W441">
        <v>2</v>
      </c>
      <c r="X441">
        <v>1879</v>
      </c>
    </row>
    <row r="442" spans="1:24" ht="12.75">
      <c r="A442" s="124" t="s">
        <v>496</v>
      </c>
      <c r="B442">
        <v>0</v>
      </c>
      <c r="C442">
        <v>0</v>
      </c>
      <c r="D442">
        <v>0</v>
      </c>
      <c r="E442">
        <v>0</v>
      </c>
      <c r="F442">
        <v>1</v>
      </c>
      <c r="G442">
        <v>0</v>
      </c>
      <c r="H442">
        <v>0</v>
      </c>
      <c r="I442">
        <v>1</v>
      </c>
      <c r="J442">
        <v>8</v>
      </c>
      <c r="K442">
        <v>14</v>
      </c>
      <c r="L442">
        <v>21</v>
      </c>
      <c r="M442">
        <v>28</v>
      </c>
      <c r="N442">
        <v>26</v>
      </c>
      <c r="O442">
        <v>20</v>
      </c>
      <c r="P442">
        <v>18</v>
      </c>
      <c r="Q442">
        <v>21</v>
      </c>
      <c r="R442">
        <v>13</v>
      </c>
      <c r="S442">
        <v>18</v>
      </c>
      <c r="T442">
        <v>15</v>
      </c>
      <c r="U442">
        <v>6</v>
      </c>
      <c r="V442">
        <v>25</v>
      </c>
      <c r="W442">
        <v>3</v>
      </c>
      <c r="X442">
        <v>238</v>
      </c>
    </row>
    <row r="443" spans="1:24" ht="12.75">
      <c r="A443" s="124" t="s">
        <v>497</v>
      </c>
      <c r="B443">
        <v>0</v>
      </c>
      <c r="C443">
        <v>0</v>
      </c>
      <c r="D443">
        <v>28</v>
      </c>
      <c r="E443">
        <v>0</v>
      </c>
      <c r="F443">
        <v>31</v>
      </c>
      <c r="G443">
        <v>18</v>
      </c>
      <c r="H443">
        <v>12</v>
      </c>
      <c r="I443">
        <v>14</v>
      </c>
      <c r="J443">
        <v>11</v>
      </c>
      <c r="K443">
        <v>21</v>
      </c>
      <c r="L443">
        <v>23</v>
      </c>
      <c r="M443">
        <v>10</v>
      </c>
      <c r="N443">
        <v>14</v>
      </c>
      <c r="O443">
        <v>10</v>
      </c>
      <c r="P443">
        <v>9</v>
      </c>
      <c r="Q443">
        <v>14</v>
      </c>
      <c r="R443">
        <v>11</v>
      </c>
      <c r="S443">
        <v>20</v>
      </c>
      <c r="T443">
        <v>14</v>
      </c>
      <c r="U443">
        <v>27</v>
      </c>
      <c r="V443">
        <v>83</v>
      </c>
      <c r="W443">
        <v>1</v>
      </c>
      <c r="X443">
        <v>371</v>
      </c>
    </row>
    <row r="444" spans="1:24" ht="12.75">
      <c r="A444" s="124" t="s">
        <v>498</v>
      </c>
      <c r="B444">
        <v>0</v>
      </c>
      <c r="C444">
        <v>0</v>
      </c>
      <c r="D444">
        <v>1</v>
      </c>
      <c r="E444">
        <v>0</v>
      </c>
      <c r="F444">
        <v>0</v>
      </c>
      <c r="G444">
        <v>0</v>
      </c>
      <c r="H444">
        <v>0</v>
      </c>
      <c r="I444">
        <v>0</v>
      </c>
      <c r="J444">
        <v>0</v>
      </c>
      <c r="K444">
        <v>0</v>
      </c>
      <c r="L444">
        <v>0</v>
      </c>
      <c r="M444">
        <v>0</v>
      </c>
      <c r="N444">
        <v>0</v>
      </c>
      <c r="O444">
        <v>0</v>
      </c>
      <c r="P444">
        <v>0</v>
      </c>
      <c r="Q444">
        <v>0</v>
      </c>
      <c r="R444">
        <v>0</v>
      </c>
      <c r="S444">
        <v>0</v>
      </c>
      <c r="T444">
        <v>0</v>
      </c>
      <c r="U444">
        <v>0</v>
      </c>
      <c r="V444">
        <v>0</v>
      </c>
      <c r="W444">
        <v>0</v>
      </c>
      <c r="X444">
        <v>1</v>
      </c>
    </row>
    <row r="445" spans="1:24" ht="12.75">
      <c r="A445" s="124" t="s">
        <v>499</v>
      </c>
      <c r="B445">
        <v>0</v>
      </c>
      <c r="C445">
        <v>0</v>
      </c>
      <c r="D445">
        <v>1</v>
      </c>
      <c r="E445">
        <v>0</v>
      </c>
      <c r="F445">
        <v>0</v>
      </c>
      <c r="G445">
        <v>0</v>
      </c>
      <c r="H445">
        <v>0</v>
      </c>
      <c r="I445">
        <v>0</v>
      </c>
      <c r="J445">
        <v>1</v>
      </c>
      <c r="K445">
        <v>0</v>
      </c>
      <c r="L445">
        <v>1</v>
      </c>
      <c r="M445">
        <v>0</v>
      </c>
      <c r="N445">
        <v>0</v>
      </c>
      <c r="O445">
        <v>0</v>
      </c>
      <c r="P445">
        <v>0</v>
      </c>
      <c r="Q445">
        <v>0</v>
      </c>
      <c r="R445">
        <v>0</v>
      </c>
      <c r="S445">
        <v>0</v>
      </c>
      <c r="T445">
        <v>0</v>
      </c>
      <c r="U445">
        <v>1</v>
      </c>
      <c r="V445">
        <v>0</v>
      </c>
      <c r="W445">
        <v>0</v>
      </c>
      <c r="X445">
        <v>4</v>
      </c>
    </row>
    <row r="446" spans="1:24" ht="12.75">
      <c r="A446" s="124" t="s">
        <v>500</v>
      </c>
      <c r="B446">
        <v>1</v>
      </c>
      <c r="C446">
        <v>0</v>
      </c>
      <c r="D446">
        <v>13</v>
      </c>
      <c r="E446">
        <v>0</v>
      </c>
      <c r="F446">
        <v>20</v>
      </c>
      <c r="G446">
        <v>11</v>
      </c>
      <c r="H446">
        <v>20</v>
      </c>
      <c r="I446">
        <v>42</v>
      </c>
      <c r="J446">
        <v>57</v>
      </c>
      <c r="K446">
        <v>69</v>
      </c>
      <c r="L446">
        <v>101</v>
      </c>
      <c r="M446">
        <v>128</v>
      </c>
      <c r="N446">
        <v>200</v>
      </c>
      <c r="O446">
        <v>311</v>
      </c>
      <c r="P446">
        <v>404</v>
      </c>
      <c r="Q446">
        <v>541</v>
      </c>
      <c r="R446">
        <v>686</v>
      </c>
      <c r="S446">
        <v>851</v>
      </c>
      <c r="T446">
        <v>969</v>
      </c>
      <c r="U446">
        <v>1058</v>
      </c>
      <c r="V446">
        <v>2415</v>
      </c>
      <c r="W446">
        <v>7</v>
      </c>
      <c r="X446">
        <v>7904</v>
      </c>
    </row>
    <row r="447" spans="1:24" ht="12.75">
      <c r="A447" s="124" t="s">
        <v>501</v>
      </c>
      <c r="B447">
        <v>0</v>
      </c>
      <c r="C447">
        <v>2</v>
      </c>
      <c r="D447">
        <v>133</v>
      </c>
      <c r="E447">
        <v>0</v>
      </c>
      <c r="F447">
        <v>64</v>
      </c>
      <c r="G447">
        <v>21</v>
      </c>
      <c r="H447">
        <v>20</v>
      </c>
      <c r="I447">
        <v>18</v>
      </c>
      <c r="J447">
        <v>30</v>
      </c>
      <c r="K447">
        <v>34</v>
      </c>
      <c r="L447">
        <v>26</v>
      </c>
      <c r="M447">
        <v>34</v>
      </c>
      <c r="N447">
        <v>40</v>
      </c>
      <c r="O447">
        <v>36</v>
      </c>
      <c r="P447">
        <v>52</v>
      </c>
      <c r="Q447">
        <v>72</v>
      </c>
      <c r="R447">
        <v>87</v>
      </c>
      <c r="S447">
        <v>125</v>
      </c>
      <c r="T447">
        <v>148</v>
      </c>
      <c r="U447">
        <v>169</v>
      </c>
      <c r="V447">
        <v>418</v>
      </c>
      <c r="W447">
        <v>0</v>
      </c>
      <c r="X447">
        <v>1529</v>
      </c>
    </row>
    <row r="448" spans="1:24" ht="12.75">
      <c r="A448" s="124" t="s">
        <v>502</v>
      </c>
      <c r="B448">
        <v>0</v>
      </c>
      <c r="C448">
        <v>1</v>
      </c>
      <c r="D448">
        <v>16</v>
      </c>
      <c r="E448">
        <v>0</v>
      </c>
      <c r="F448">
        <v>18</v>
      </c>
      <c r="G448">
        <v>8</v>
      </c>
      <c r="H448">
        <v>3</v>
      </c>
      <c r="I448">
        <v>12</v>
      </c>
      <c r="J448">
        <v>26</v>
      </c>
      <c r="K448">
        <v>42</v>
      </c>
      <c r="L448">
        <v>49</v>
      </c>
      <c r="M448">
        <v>75</v>
      </c>
      <c r="N448">
        <v>76</v>
      </c>
      <c r="O448">
        <v>97</v>
      </c>
      <c r="P448">
        <v>110</v>
      </c>
      <c r="Q448">
        <v>132</v>
      </c>
      <c r="R448">
        <v>118</v>
      </c>
      <c r="S448">
        <v>100</v>
      </c>
      <c r="T448">
        <v>125</v>
      </c>
      <c r="U448">
        <v>105</v>
      </c>
      <c r="V448">
        <v>203</v>
      </c>
      <c r="W448">
        <v>2</v>
      </c>
      <c r="X448">
        <v>1318</v>
      </c>
    </row>
    <row r="449" spans="1:24" ht="12.75">
      <c r="A449" s="124" t="s">
        <v>503</v>
      </c>
      <c r="B449">
        <v>0</v>
      </c>
      <c r="C449">
        <v>0</v>
      </c>
      <c r="D449">
        <v>1</v>
      </c>
      <c r="E449">
        <v>0</v>
      </c>
      <c r="F449">
        <v>1</v>
      </c>
      <c r="G449">
        <v>0</v>
      </c>
      <c r="H449">
        <v>0</v>
      </c>
      <c r="I449">
        <v>1</v>
      </c>
      <c r="J449">
        <v>0</v>
      </c>
      <c r="K449">
        <v>2</v>
      </c>
      <c r="L449">
        <v>2</v>
      </c>
      <c r="M449">
        <v>1</v>
      </c>
      <c r="N449">
        <v>1</v>
      </c>
      <c r="O449">
        <v>0</v>
      </c>
      <c r="P449">
        <v>1</v>
      </c>
      <c r="Q449">
        <v>5</v>
      </c>
      <c r="R449">
        <v>2</v>
      </c>
      <c r="S449">
        <v>4</v>
      </c>
      <c r="T449">
        <v>3</v>
      </c>
      <c r="U449">
        <v>7</v>
      </c>
      <c r="V449">
        <v>16</v>
      </c>
      <c r="W449">
        <v>0</v>
      </c>
      <c r="X449">
        <v>47</v>
      </c>
    </row>
    <row r="450" spans="1:24" ht="12.75">
      <c r="A450" s="124" t="s">
        <v>504</v>
      </c>
      <c r="B450">
        <v>0</v>
      </c>
      <c r="C450">
        <v>0</v>
      </c>
      <c r="D450">
        <v>1</v>
      </c>
      <c r="E450">
        <v>0</v>
      </c>
      <c r="F450">
        <v>0</v>
      </c>
      <c r="G450">
        <v>0</v>
      </c>
      <c r="H450">
        <v>1</v>
      </c>
      <c r="I450">
        <v>5</v>
      </c>
      <c r="J450">
        <v>7</v>
      </c>
      <c r="K450">
        <v>5</v>
      </c>
      <c r="L450">
        <v>5</v>
      </c>
      <c r="M450">
        <v>1</v>
      </c>
      <c r="N450">
        <v>0</v>
      </c>
      <c r="O450">
        <v>4</v>
      </c>
      <c r="P450">
        <v>4</v>
      </c>
      <c r="Q450">
        <v>2</v>
      </c>
      <c r="R450">
        <v>4</v>
      </c>
      <c r="S450">
        <v>4</v>
      </c>
      <c r="T450">
        <v>4</v>
      </c>
      <c r="U450">
        <v>7</v>
      </c>
      <c r="V450">
        <v>18</v>
      </c>
      <c r="W450">
        <v>0</v>
      </c>
      <c r="X450">
        <v>72</v>
      </c>
    </row>
    <row r="451" spans="1:24" ht="12.75">
      <c r="A451" s="124" t="s">
        <v>505</v>
      </c>
      <c r="B451">
        <v>0</v>
      </c>
      <c r="C451">
        <v>1</v>
      </c>
      <c r="D451">
        <v>4</v>
      </c>
      <c r="E451">
        <v>0</v>
      </c>
      <c r="F451">
        <v>6</v>
      </c>
      <c r="G451">
        <v>4</v>
      </c>
      <c r="H451">
        <v>5</v>
      </c>
      <c r="I451">
        <v>8</v>
      </c>
      <c r="J451">
        <v>7</v>
      </c>
      <c r="K451">
        <v>12</v>
      </c>
      <c r="L451">
        <v>10</v>
      </c>
      <c r="M451">
        <v>12</v>
      </c>
      <c r="N451">
        <v>9</v>
      </c>
      <c r="O451">
        <v>20</v>
      </c>
      <c r="P451">
        <v>21</v>
      </c>
      <c r="Q451">
        <v>28</v>
      </c>
      <c r="R451">
        <v>27</v>
      </c>
      <c r="S451">
        <v>42</v>
      </c>
      <c r="T451">
        <v>36</v>
      </c>
      <c r="U451">
        <v>33</v>
      </c>
      <c r="V451">
        <v>92</v>
      </c>
      <c r="W451">
        <v>0</v>
      </c>
      <c r="X451">
        <v>377</v>
      </c>
    </row>
    <row r="452" spans="1:24" ht="12.75">
      <c r="A452" s="124" t="s">
        <v>506</v>
      </c>
      <c r="B452">
        <v>0</v>
      </c>
      <c r="C452">
        <v>0</v>
      </c>
      <c r="D452">
        <v>0</v>
      </c>
      <c r="E452">
        <v>0</v>
      </c>
      <c r="F452">
        <v>0</v>
      </c>
      <c r="G452">
        <v>0</v>
      </c>
      <c r="H452">
        <v>0</v>
      </c>
      <c r="I452">
        <v>33</v>
      </c>
      <c r="J452">
        <v>30</v>
      </c>
      <c r="K452">
        <v>26</v>
      </c>
      <c r="L452">
        <v>23</v>
      </c>
      <c r="M452">
        <v>10</v>
      </c>
      <c r="N452">
        <v>2</v>
      </c>
      <c r="O452">
        <v>0</v>
      </c>
      <c r="P452">
        <v>0</v>
      </c>
      <c r="Q452">
        <v>0</v>
      </c>
      <c r="R452">
        <v>0</v>
      </c>
      <c r="S452">
        <v>0</v>
      </c>
      <c r="T452">
        <v>0</v>
      </c>
      <c r="U452">
        <v>0</v>
      </c>
      <c r="V452">
        <v>0</v>
      </c>
      <c r="W452">
        <v>0</v>
      </c>
      <c r="X452">
        <v>124</v>
      </c>
    </row>
    <row r="453" spans="1:24" ht="12.75">
      <c r="A453" s="124" t="s">
        <v>507</v>
      </c>
      <c r="B453">
        <v>999</v>
      </c>
      <c r="C453">
        <v>177</v>
      </c>
      <c r="D453">
        <v>42</v>
      </c>
      <c r="E453">
        <v>3</v>
      </c>
      <c r="F453">
        <v>3</v>
      </c>
      <c r="G453">
        <v>0</v>
      </c>
      <c r="H453">
        <v>0</v>
      </c>
      <c r="I453">
        <v>0</v>
      </c>
      <c r="J453">
        <v>0</v>
      </c>
      <c r="K453">
        <v>0</v>
      </c>
      <c r="L453">
        <v>0</v>
      </c>
      <c r="M453">
        <v>0</v>
      </c>
      <c r="N453">
        <v>0</v>
      </c>
      <c r="O453">
        <v>0</v>
      </c>
      <c r="P453">
        <v>0</v>
      </c>
      <c r="Q453">
        <v>0</v>
      </c>
      <c r="R453">
        <v>0</v>
      </c>
      <c r="S453">
        <v>0</v>
      </c>
      <c r="T453">
        <v>0</v>
      </c>
      <c r="U453">
        <v>1</v>
      </c>
      <c r="V453">
        <v>0</v>
      </c>
      <c r="W453">
        <v>2</v>
      </c>
      <c r="X453">
        <v>1227</v>
      </c>
    </row>
    <row r="454" spans="1:24" ht="12.75">
      <c r="A454" s="124" t="s">
        <v>508</v>
      </c>
      <c r="B454">
        <v>116</v>
      </c>
      <c r="C454">
        <v>43</v>
      </c>
      <c r="D454">
        <v>121</v>
      </c>
      <c r="E454">
        <v>0</v>
      </c>
      <c r="F454">
        <v>24</v>
      </c>
      <c r="G454">
        <v>12</v>
      </c>
      <c r="H454">
        <v>7</v>
      </c>
      <c r="I454">
        <v>8</v>
      </c>
      <c r="J454">
        <v>4</v>
      </c>
      <c r="K454">
        <v>4</v>
      </c>
      <c r="L454">
        <v>8</v>
      </c>
      <c r="M454">
        <v>0</v>
      </c>
      <c r="N454">
        <v>3</v>
      </c>
      <c r="O454">
        <v>1</v>
      </c>
      <c r="P454">
        <v>1</v>
      </c>
      <c r="Q454">
        <v>3</v>
      </c>
      <c r="R454">
        <v>4</v>
      </c>
      <c r="S454">
        <v>1</v>
      </c>
      <c r="T454">
        <v>2</v>
      </c>
      <c r="U454">
        <v>1</v>
      </c>
      <c r="V454">
        <v>4</v>
      </c>
      <c r="W454">
        <v>2</v>
      </c>
      <c r="X454">
        <v>369</v>
      </c>
    </row>
    <row r="455" spans="1:24" ht="12.75">
      <c r="A455" s="124" t="s">
        <v>509</v>
      </c>
      <c r="B455">
        <v>26</v>
      </c>
      <c r="C455">
        <v>9</v>
      </c>
      <c r="D455">
        <v>45</v>
      </c>
      <c r="E455">
        <v>0</v>
      </c>
      <c r="F455">
        <v>37</v>
      </c>
      <c r="G455">
        <v>9</v>
      </c>
      <c r="H455">
        <v>18</v>
      </c>
      <c r="I455">
        <v>18</v>
      </c>
      <c r="J455">
        <v>30</v>
      </c>
      <c r="K455">
        <v>63</v>
      </c>
      <c r="L455">
        <v>38</v>
      </c>
      <c r="M455">
        <v>47</v>
      </c>
      <c r="N455">
        <v>61</v>
      </c>
      <c r="O455">
        <v>55</v>
      </c>
      <c r="P455">
        <v>81</v>
      </c>
      <c r="Q455">
        <v>83</v>
      </c>
      <c r="R455">
        <v>101</v>
      </c>
      <c r="S455">
        <v>131</v>
      </c>
      <c r="T455">
        <v>159</v>
      </c>
      <c r="U455">
        <v>165</v>
      </c>
      <c r="V455">
        <v>599</v>
      </c>
      <c r="W455">
        <v>5</v>
      </c>
      <c r="X455">
        <v>1780</v>
      </c>
    </row>
    <row r="456" spans="1:24" ht="12.75">
      <c r="A456" s="124" t="s">
        <v>511</v>
      </c>
      <c r="B456">
        <v>1</v>
      </c>
      <c r="C456">
        <v>1</v>
      </c>
      <c r="D456">
        <v>15</v>
      </c>
      <c r="E456">
        <v>0</v>
      </c>
      <c r="F456">
        <v>79</v>
      </c>
      <c r="G456">
        <v>61</v>
      </c>
      <c r="H456">
        <v>84</v>
      </c>
      <c r="I456">
        <v>403</v>
      </c>
      <c r="J456">
        <v>552</v>
      </c>
      <c r="K456">
        <v>509</v>
      </c>
      <c r="L456">
        <v>346</v>
      </c>
      <c r="M456">
        <v>243</v>
      </c>
      <c r="N456">
        <v>240</v>
      </c>
      <c r="O456">
        <v>162</v>
      </c>
      <c r="P456">
        <v>150</v>
      </c>
      <c r="Q456">
        <v>126</v>
      </c>
      <c r="R456">
        <v>90</v>
      </c>
      <c r="S456">
        <v>73</v>
      </c>
      <c r="T456">
        <v>58</v>
      </c>
      <c r="U456">
        <v>76</v>
      </c>
      <c r="V456">
        <v>103</v>
      </c>
      <c r="W456">
        <v>16</v>
      </c>
      <c r="X456">
        <v>3388</v>
      </c>
    </row>
    <row r="457" spans="1:24" ht="12.75">
      <c r="A457" s="124" t="s">
        <v>548</v>
      </c>
      <c r="B457">
        <v>0</v>
      </c>
      <c r="C457">
        <v>0</v>
      </c>
      <c r="D457">
        <v>0</v>
      </c>
      <c r="E457">
        <v>0</v>
      </c>
      <c r="F457">
        <v>0</v>
      </c>
      <c r="G457">
        <v>0</v>
      </c>
      <c r="H457">
        <v>0</v>
      </c>
      <c r="I457">
        <v>0</v>
      </c>
      <c r="J457">
        <v>0</v>
      </c>
      <c r="K457">
        <v>0</v>
      </c>
      <c r="L457">
        <v>0</v>
      </c>
      <c r="M457">
        <v>0</v>
      </c>
      <c r="N457">
        <v>0</v>
      </c>
      <c r="O457">
        <v>0</v>
      </c>
      <c r="P457">
        <v>0</v>
      </c>
      <c r="Q457">
        <v>0</v>
      </c>
      <c r="R457">
        <v>0</v>
      </c>
      <c r="S457">
        <v>0</v>
      </c>
      <c r="T457">
        <v>0</v>
      </c>
      <c r="U457">
        <v>0</v>
      </c>
      <c r="V457">
        <v>0</v>
      </c>
      <c r="W457">
        <v>0</v>
      </c>
      <c r="X457">
        <v>0</v>
      </c>
    </row>
    <row r="458" spans="1:24" ht="12.75">
      <c r="A458" s="124" t="s">
        <v>18</v>
      </c>
      <c r="B458">
        <v>1149</v>
      </c>
      <c r="C458">
        <v>238</v>
      </c>
      <c r="D458">
        <v>665</v>
      </c>
      <c r="E458">
        <v>3</v>
      </c>
      <c r="F458">
        <v>433</v>
      </c>
      <c r="G458">
        <v>191</v>
      </c>
      <c r="H458">
        <v>231</v>
      </c>
      <c r="I458">
        <v>632</v>
      </c>
      <c r="J458">
        <v>868</v>
      </c>
      <c r="K458">
        <v>949</v>
      </c>
      <c r="L458">
        <v>825</v>
      </c>
      <c r="M458">
        <v>789</v>
      </c>
      <c r="N458">
        <v>941</v>
      </c>
      <c r="O458">
        <v>1013</v>
      </c>
      <c r="P458">
        <v>1221</v>
      </c>
      <c r="Q458">
        <v>1484</v>
      </c>
      <c r="R458">
        <v>1650</v>
      </c>
      <c r="S458">
        <v>1996</v>
      </c>
      <c r="T458">
        <v>2183</v>
      </c>
      <c r="U458">
        <v>2219</v>
      </c>
      <c r="V458">
        <v>5018</v>
      </c>
      <c r="W458">
        <v>45</v>
      </c>
      <c r="X458">
        <v>24743</v>
      </c>
    </row>
    <row r="460" spans="1:32" ht="12.75">
      <c r="A460" s="124" t="s">
        <v>549</v>
      </c>
      <c r="AF460" s="124" t="s">
        <v>549</v>
      </c>
    </row>
    <row r="461" spans="1:32" ht="12.75">
      <c r="A461" s="124" t="s">
        <v>515</v>
      </c>
      <c r="AF461" s="124">
        <v>2008</v>
      </c>
    </row>
    <row r="462" spans="1:33" ht="12.75">
      <c r="A462" s="124" t="s">
        <v>550</v>
      </c>
      <c r="B462">
        <v>1979</v>
      </c>
      <c r="C462">
        <v>1980</v>
      </c>
      <c r="D462">
        <v>1981</v>
      </c>
      <c r="E462">
        <v>1982</v>
      </c>
      <c r="F462">
        <v>1983</v>
      </c>
      <c r="G462">
        <v>1984</v>
      </c>
      <c r="H462">
        <v>1985</v>
      </c>
      <c r="I462">
        <v>1986</v>
      </c>
      <c r="J462">
        <v>1987</v>
      </c>
      <c r="K462">
        <v>1988</v>
      </c>
      <c r="L462">
        <v>1989</v>
      </c>
      <c r="M462">
        <v>1990</v>
      </c>
      <c r="N462">
        <v>1991</v>
      </c>
      <c r="O462">
        <v>1992</v>
      </c>
      <c r="P462">
        <v>1993</v>
      </c>
      <c r="Q462">
        <v>1994</v>
      </c>
      <c r="R462">
        <v>1995</v>
      </c>
      <c r="S462">
        <v>1996</v>
      </c>
      <c r="T462">
        <v>1997</v>
      </c>
      <c r="U462">
        <v>1998</v>
      </c>
      <c r="V462">
        <v>1999</v>
      </c>
      <c r="W462">
        <v>2000</v>
      </c>
      <c r="X462">
        <v>2001</v>
      </c>
      <c r="Y462">
        <v>2002</v>
      </c>
      <c r="Z462">
        <v>2003</v>
      </c>
      <c r="AA462">
        <v>2004</v>
      </c>
      <c r="AB462">
        <v>2005</v>
      </c>
      <c r="AC462">
        <v>2006</v>
      </c>
      <c r="AD462">
        <v>2007</v>
      </c>
      <c r="AF462" s="124" t="s">
        <v>550</v>
      </c>
      <c r="AG462" t="s">
        <v>551</v>
      </c>
    </row>
    <row r="463" spans="1:33" ht="12.75">
      <c r="A463" s="124" t="s">
        <v>552</v>
      </c>
      <c r="B463">
        <v>0</v>
      </c>
      <c r="C463">
        <v>0</v>
      </c>
      <c r="D463">
        <v>0</v>
      </c>
      <c r="E463">
        <v>0</v>
      </c>
      <c r="F463">
        <v>0</v>
      </c>
      <c r="G463">
        <v>0</v>
      </c>
      <c r="H463">
        <v>0</v>
      </c>
      <c r="I463">
        <v>0</v>
      </c>
      <c r="J463">
        <v>0</v>
      </c>
      <c r="K463">
        <v>0</v>
      </c>
      <c r="L463">
        <v>0</v>
      </c>
      <c r="M463">
        <v>0</v>
      </c>
      <c r="N463">
        <v>0</v>
      </c>
      <c r="O463">
        <v>0</v>
      </c>
      <c r="P463">
        <v>0</v>
      </c>
      <c r="Q463">
        <v>0</v>
      </c>
      <c r="R463">
        <v>0</v>
      </c>
      <c r="S463">
        <v>0</v>
      </c>
      <c r="T463">
        <v>0</v>
      </c>
      <c r="U463">
        <v>0</v>
      </c>
      <c r="V463">
        <v>751</v>
      </c>
      <c r="W463">
        <v>747</v>
      </c>
      <c r="X463">
        <v>930</v>
      </c>
      <c r="Y463">
        <v>940</v>
      </c>
      <c r="Z463">
        <v>993</v>
      </c>
      <c r="AA463">
        <v>952</v>
      </c>
      <c r="AB463">
        <v>1369</v>
      </c>
      <c r="AC463">
        <v>1350</v>
      </c>
      <c r="AD463">
        <v>1250</v>
      </c>
      <c r="AF463" s="124" t="s">
        <v>552</v>
      </c>
      <c r="AG463">
        <v>1276</v>
      </c>
    </row>
    <row r="464" spans="1:33" ht="12.75">
      <c r="A464" s="124" t="s">
        <v>553</v>
      </c>
      <c r="B464">
        <v>0</v>
      </c>
      <c r="C464">
        <v>0</v>
      </c>
      <c r="D464">
        <v>0</v>
      </c>
      <c r="E464">
        <v>0</v>
      </c>
      <c r="F464">
        <v>0</v>
      </c>
      <c r="G464">
        <v>0</v>
      </c>
      <c r="H464">
        <v>0</v>
      </c>
      <c r="I464">
        <v>0</v>
      </c>
      <c r="J464">
        <v>0</v>
      </c>
      <c r="K464">
        <v>0</v>
      </c>
      <c r="L464">
        <v>0</v>
      </c>
      <c r="M464">
        <v>0</v>
      </c>
      <c r="N464">
        <v>0</v>
      </c>
      <c r="O464">
        <v>0</v>
      </c>
      <c r="P464">
        <v>0</v>
      </c>
      <c r="Q464">
        <v>0</v>
      </c>
      <c r="R464">
        <v>0</v>
      </c>
      <c r="S464">
        <v>0</v>
      </c>
      <c r="T464">
        <v>0</v>
      </c>
      <c r="U464">
        <v>0</v>
      </c>
      <c r="V464">
        <v>189</v>
      </c>
      <c r="W464">
        <v>140</v>
      </c>
      <c r="X464">
        <v>227</v>
      </c>
      <c r="Y464">
        <v>275</v>
      </c>
      <c r="Z464">
        <v>255</v>
      </c>
      <c r="AA464">
        <v>232</v>
      </c>
      <c r="AB464">
        <v>418</v>
      </c>
      <c r="AC464">
        <v>432</v>
      </c>
      <c r="AD464">
        <v>289</v>
      </c>
      <c r="AF464" s="124" t="s">
        <v>553</v>
      </c>
      <c r="AG464">
        <v>317</v>
      </c>
    </row>
    <row r="465" spans="1:33" ht="12.75">
      <c r="A465" s="124" t="s">
        <v>554</v>
      </c>
      <c r="B465">
        <v>0</v>
      </c>
      <c r="C465">
        <v>0</v>
      </c>
      <c r="D465">
        <v>0</v>
      </c>
      <c r="E465">
        <v>0</v>
      </c>
      <c r="F465">
        <v>0</v>
      </c>
      <c r="G465">
        <v>0</v>
      </c>
      <c r="H465">
        <v>0</v>
      </c>
      <c r="I465">
        <v>0</v>
      </c>
      <c r="J465">
        <v>0</v>
      </c>
      <c r="K465">
        <v>0</v>
      </c>
      <c r="L465">
        <v>0</v>
      </c>
      <c r="M465">
        <v>0</v>
      </c>
      <c r="N465">
        <v>0</v>
      </c>
      <c r="O465">
        <v>0</v>
      </c>
      <c r="P465">
        <v>0</v>
      </c>
      <c r="Q465">
        <v>0</v>
      </c>
      <c r="R465">
        <v>0</v>
      </c>
      <c r="S465">
        <v>0</v>
      </c>
      <c r="T465">
        <v>0</v>
      </c>
      <c r="U465">
        <v>0</v>
      </c>
      <c r="V465">
        <v>0</v>
      </c>
      <c r="W465">
        <v>0</v>
      </c>
      <c r="X465">
        <v>0</v>
      </c>
      <c r="Y465">
        <v>0</v>
      </c>
      <c r="Z465">
        <v>0</v>
      </c>
      <c r="AA465">
        <v>0</v>
      </c>
      <c r="AB465">
        <v>0</v>
      </c>
      <c r="AC465">
        <v>0</v>
      </c>
      <c r="AD465">
        <v>0</v>
      </c>
      <c r="AF465" s="124" t="s">
        <v>554</v>
      </c>
      <c r="AG465">
        <v>0</v>
      </c>
    </row>
    <row r="466" spans="1:33" ht="12.75">
      <c r="A466" s="124" t="s">
        <v>555</v>
      </c>
      <c r="B466">
        <v>0</v>
      </c>
      <c r="C466">
        <v>0</v>
      </c>
      <c r="D466">
        <v>0</v>
      </c>
      <c r="E466">
        <v>0</v>
      </c>
      <c r="F466">
        <v>0</v>
      </c>
      <c r="G466">
        <v>0</v>
      </c>
      <c r="H466">
        <v>0</v>
      </c>
      <c r="I466">
        <v>0</v>
      </c>
      <c r="J466">
        <v>0</v>
      </c>
      <c r="K466">
        <v>0</v>
      </c>
      <c r="L466">
        <v>0</v>
      </c>
      <c r="M466">
        <v>0</v>
      </c>
      <c r="N466">
        <v>0</v>
      </c>
      <c r="O466">
        <v>0</v>
      </c>
      <c r="P466">
        <v>0</v>
      </c>
      <c r="Q466">
        <v>0</v>
      </c>
      <c r="R466">
        <v>0</v>
      </c>
      <c r="S466">
        <v>0</v>
      </c>
      <c r="T466">
        <v>0</v>
      </c>
      <c r="U466">
        <v>0</v>
      </c>
      <c r="V466">
        <v>169</v>
      </c>
      <c r="W466">
        <v>108</v>
      </c>
      <c r="X466">
        <v>187</v>
      </c>
      <c r="Y466">
        <v>239</v>
      </c>
      <c r="Z466">
        <v>229</v>
      </c>
      <c r="AA466">
        <v>195</v>
      </c>
      <c r="AB466">
        <v>381</v>
      </c>
      <c r="AC466">
        <v>366</v>
      </c>
      <c r="AD466">
        <v>253</v>
      </c>
      <c r="AF466" s="124" t="s">
        <v>555</v>
      </c>
      <c r="AG466">
        <v>270</v>
      </c>
    </row>
    <row r="467" spans="1:33" ht="12.75">
      <c r="A467" s="124" t="s">
        <v>556</v>
      </c>
      <c r="B467">
        <v>0</v>
      </c>
      <c r="C467">
        <v>0</v>
      </c>
      <c r="D467">
        <v>0</v>
      </c>
      <c r="E467">
        <v>0</v>
      </c>
      <c r="F467">
        <v>0</v>
      </c>
      <c r="G467">
        <v>0</v>
      </c>
      <c r="H467">
        <v>0</v>
      </c>
      <c r="I467">
        <v>0</v>
      </c>
      <c r="J467">
        <v>0</v>
      </c>
      <c r="K467">
        <v>0</v>
      </c>
      <c r="L467">
        <v>0</v>
      </c>
      <c r="M467">
        <v>0</v>
      </c>
      <c r="N467">
        <v>0</v>
      </c>
      <c r="O467">
        <v>0</v>
      </c>
      <c r="P467">
        <v>0</v>
      </c>
      <c r="Q467">
        <v>0</v>
      </c>
      <c r="R467">
        <v>0</v>
      </c>
      <c r="S467">
        <v>0</v>
      </c>
      <c r="T467">
        <v>0</v>
      </c>
      <c r="U467">
        <v>0</v>
      </c>
      <c r="V467">
        <v>20</v>
      </c>
      <c r="W467">
        <v>32</v>
      </c>
      <c r="X467">
        <v>40</v>
      </c>
      <c r="Y467">
        <v>36</v>
      </c>
      <c r="Z467">
        <v>26</v>
      </c>
      <c r="AA467">
        <v>37</v>
      </c>
      <c r="AB467">
        <v>37</v>
      </c>
      <c r="AC467">
        <v>66</v>
      </c>
      <c r="AD467">
        <v>36</v>
      </c>
      <c r="AF467" s="124" t="s">
        <v>556</v>
      </c>
      <c r="AG467">
        <v>47</v>
      </c>
    </row>
    <row r="468" spans="1:33" ht="12.75">
      <c r="A468" s="124" t="s">
        <v>557</v>
      </c>
      <c r="B468">
        <v>0</v>
      </c>
      <c r="C468">
        <v>0</v>
      </c>
      <c r="D468">
        <v>0</v>
      </c>
      <c r="E468">
        <v>0</v>
      </c>
      <c r="F468">
        <v>0</v>
      </c>
      <c r="G468">
        <v>0</v>
      </c>
      <c r="H468">
        <v>0</v>
      </c>
      <c r="I468">
        <v>0</v>
      </c>
      <c r="J468">
        <v>0</v>
      </c>
      <c r="K468">
        <v>0</v>
      </c>
      <c r="L468">
        <v>0</v>
      </c>
      <c r="M468">
        <v>0</v>
      </c>
      <c r="N468">
        <v>0</v>
      </c>
      <c r="O468">
        <v>0</v>
      </c>
      <c r="P468">
        <v>0</v>
      </c>
      <c r="Q468">
        <v>0</v>
      </c>
      <c r="R468">
        <v>0</v>
      </c>
      <c r="S468">
        <v>0</v>
      </c>
      <c r="T468">
        <v>0</v>
      </c>
      <c r="U468">
        <v>0</v>
      </c>
      <c r="V468">
        <v>0</v>
      </c>
      <c r="W468">
        <v>0</v>
      </c>
      <c r="X468">
        <v>2</v>
      </c>
      <c r="Y468">
        <v>1</v>
      </c>
      <c r="Z468">
        <v>2</v>
      </c>
      <c r="AA468">
        <v>2</v>
      </c>
      <c r="AB468">
        <v>1</v>
      </c>
      <c r="AC468">
        <v>2</v>
      </c>
      <c r="AD468">
        <v>1</v>
      </c>
      <c r="AF468" s="124" t="s">
        <v>557</v>
      </c>
      <c r="AG468">
        <v>0</v>
      </c>
    </row>
    <row r="469" spans="1:33" ht="12.75">
      <c r="A469" s="124" t="s">
        <v>558</v>
      </c>
      <c r="B469">
        <v>0</v>
      </c>
      <c r="C469">
        <v>0</v>
      </c>
      <c r="D469">
        <v>0</v>
      </c>
      <c r="E469">
        <v>0</v>
      </c>
      <c r="F469">
        <v>0</v>
      </c>
      <c r="G469">
        <v>0</v>
      </c>
      <c r="H469">
        <v>0</v>
      </c>
      <c r="I469">
        <v>0</v>
      </c>
      <c r="J469">
        <v>0</v>
      </c>
      <c r="K469">
        <v>0</v>
      </c>
      <c r="L469">
        <v>0</v>
      </c>
      <c r="M469">
        <v>0</v>
      </c>
      <c r="N469">
        <v>0</v>
      </c>
      <c r="O469">
        <v>0</v>
      </c>
      <c r="P469">
        <v>0</v>
      </c>
      <c r="Q469">
        <v>0</v>
      </c>
      <c r="R469">
        <v>0</v>
      </c>
      <c r="S469">
        <v>0</v>
      </c>
      <c r="T469">
        <v>0</v>
      </c>
      <c r="U469">
        <v>0</v>
      </c>
      <c r="V469">
        <v>119</v>
      </c>
      <c r="W469">
        <v>116</v>
      </c>
      <c r="X469">
        <v>121</v>
      </c>
      <c r="Y469">
        <v>125</v>
      </c>
      <c r="Z469">
        <v>116</v>
      </c>
      <c r="AA469">
        <v>159</v>
      </c>
      <c r="AB469">
        <v>181</v>
      </c>
      <c r="AC469">
        <v>179</v>
      </c>
      <c r="AD469">
        <v>168</v>
      </c>
      <c r="AF469" s="124" t="s">
        <v>558</v>
      </c>
      <c r="AG469">
        <v>193</v>
      </c>
    </row>
    <row r="470" spans="1:33" ht="12.75">
      <c r="A470" s="124" t="s">
        <v>559</v>
      </c>
      <c r="B470">
        <v>0</v>
      </c>
      <c r="C470">
        <v>0</v>
      </c>
      <c r="D470">
        <v>0</v>
      </c>
      <c r="E470">
        <v>0</v>
      </c>
      <c r="F470">
        <v>0</v>
      </c>
      <c r="G470">
        <v>0</v>
      </c>
      <c r="H470">
        <v>0</v>
      </c>
      <c r="I470">
        <v>0</v>
      </c>
      <c r="J470">
        <v>0</v>
      </c>
      <c r="K470">
        <v>0</v>
      </c>
      <c r="L470">
        <v>0</v>
      </c>
      <c r="M470">
        <v>0</v>
      </c>
      <c r="N470">
        <v>0</v>
      </c>
      <c r="O470">
        <v>0</v>
      </c>
      <c r="P470">
        <v>0</v>
      </c>
      <c r="Q470">
        <v>0</v>
      </c>
      <c r="R470">
        <v>0</v>
      </c>
      <c r="S470">
        <v>0</v>
      </c>
      <c r="T470">
        <v>0</v>
      </c>
      <c r="U470">
        <v>0</v>
      </c>
      <c r="V470">
        <v>110</v>
      </c>
      <c r="W470">
        <v>107</v>
      </c>
      <c r="X470">
        <v>114</v>
      </c>
      <c r="Y470">
        <v>118</v>
      </c>
      <c r="Z470">
        <v>111</v>
      </c>
      <c r="AA470">
        <v>150</v>
      </c>
      <c r="AB470">
        <v>169</v>
      </c>
      <c r="AC470">
        <v>167</v>
      </c>
      <c r="AD470">
        <v>162</v>
      </c>
      <c r="AF470" s="124" t="s">
        <v>559</v>
      </c>
      <c r="AG470">
        <v>182</v>
      </c>
    </row>
    <row r="471" spans="1:33" ht="12.75">
      <c r="A471" s="124" t="s">
        <v>560</v>
      </c>
      <c r="B471">
        <v>0</v>
      </c>
      <c r="C471">
        <v>0</v>
      </c>
      <c r="D471">
        <v>0</v>
      </c>
      <c r="E471">
        <v>0</v>
      </c>
      <c r="F471">
        <v>0</v>
      </c>
      <c r="G471">
        <v>0</v>
      </c>
      <c r="H471">
        <v>0</v>
      </c>
      <c r="I471">
        <v>0</v>
      </c>
      <c r="J471">
        <v>0</v>
      </c>
      <c r="K471">
        <v>0</v>
      </c>
      <c r="L471">
        <v>0</v>
      </c>
      <c r="M471">
        <v>0</v>
      </c>
      <c r="N471">
        <v>0</v>
      </c>
      <c r="O471">
        <v>0</v>
      </c>
      <c r="P471">
        <v>0</v>
      </c>
      <c r="Q471">
        <v>0</v>
      </c>
      <c r="R471">
        <v>0</v>
      </c>
      <c r="S471">
        <v>0</v>
      </c>
      <c r="T471">
        <v>0</v>
      </c>
      <c r="U471">
        <v>0</v>
      </c>
      <c r="V471">
        <v>9</v>
      </c>
      <c r="W471">
        <v>9</v>
      </c>
      <c r="X471">
        <v>7</v>
      </c>
      <c r="Y471">
        <v>7</v>
      </c>
      <c r="Z471">
        <v>5</v>
      </c>
      <c r="AA471">
        <v>9</v>
      </c>
      <c r="AB471">
        <v>12</v>
      </c>
      <c r="AC471">
        <v>12</v>
      </c>
      <c r="AD471">
        <v>6</v>
      </c>
      <c r="AF471" s="124" t="s">
        <v>560</v>
      </c>
      <c r="AG471">
        <v>11</v>
      </c>
    </row>
    <row r="472" spans="1:33" ht="12.75">
      <c r="A472" s="124" t="s">
        <v>561</v>
      </c>
      <c r="B472">
        <v>0</v>
      </c>
      <c r="C472">
        <v>0</v>
      </c>
      <c r="D472">
        <v>0</v>
      </c>
      <c r="E472">
        <v>0</v>
      </c>
      <c r="F472">
        <v>0</v>
      </c>
      <c r="G472">
        <v>0</v>
      </c>
      <c r="H472">
        <v>0</v>
      </c>
      <c r="I472">
        <v>0</v>
      </c>
      <c r="J472">
        <v>0</v>
      </c>
      <c r="K472">
        <v>0</v>
      </c>
      <c r="L472">
        <v>0</v>
      </c>
      <c r="M472">
        <v>0</v>
      </c>
      <c r="N472">
        <v>0</v>
      </c>
      <c r="O472">
        <v>0</v>
      </c>
      <c r="P472">
        <v>0</v>
      </c>
      <c r="Q472">
        <v>0</v>
      </c>
      <c r="R472">
        <v>0</v>
      </c>
      <c r="S472">
        <v>0</v>
      </c>
      <c r="T472">
        <v>0</v>
      </c>
      <c r="U472">
        <v>0</v>
      </c>
      <c r="V472">
        <v>274</v>
      </c>
      <c r="W472">
        <v>290</v>
      </c>
      <c r="X472">
        <v>326</v>
      </c>
      <c r="Y472">
        <v>314</v>
      </c>
      <c r="Z472">
        <v>313</v>
      </c>
      <c r="AA472">
        <v>309</v>
      </c>
      <c r="AB472">
        <v>365</v>
      </c>
      <c r="AC472">
        <v>356</v>
      </c>
      <c r="AD472">
        <v>343</v>
      </c>
      <c r="AF472" s="124" t="s">
        <v>561</v>
      </c>
      <c r="AG472">
        <v>343</v>
      </c>
    </row>
    <row r="473" spans="1:33" ht="12.75">
      <c r="A473" s="124" t="s">
        <v>562</v>
      </c>
      <c r="B473">
        <v>0</v>
      </c>
      <c r="C473">
        <v>0</v>
      </c>
      <c r="D473">
        <v>0</v>
      </c>
      <c r="E473">
        <v>0</v>
      </c>
      <c r="F473">
        <v>0</v>
      </c>
      <c r="G473">
        <v>0</v>
      </c>
      <c r="H473">
        <v>0</v>
      </c>
      <c r="I473">
        <v>0</v>
      </c>
      <c r="J473">
        <v>0</v>
      </c>
      <c r="K473">
        <v>0</v>
      </c>
      <c r="L473">
        <v>0</v>
      </c>
      <c r="M473">
        <v>0</v>
      </c>
      <c r="N473">
        <v>0</v>
      </c>
      <c r="O473">
        <v>0</v>
      </c>
      <c r="P473">
        <v>0</v>
      </c>
      <c r="Q473">
        <v>0</v>
      </c>
      <c r="R473">
        <v>0</v>
      </c>
      <c r="S473">
        <v>0</v>
      </c>
      <c r="T473">
        <v>0</v>
      </c>
      <c r="U473">
        <v>0</v>
      </c>
      <c r="V473">
        <v>0</v>
      </c>
      <c r="W473">
        <v>0</v>
      </c>
      <c r="X473">
        <v>0</v>
      </c>
      <c r="Y473">
        <v>0</v>
      </c>
      <c r="Z473">
        <v>0</v>
      </c>
      <c r="AA473">
        <v>0</v>
      </c>
      <c r="AB473">
        <v>0</v>
      </c>
      <c r="AC473">
        <v>0</v>
      </c>
      <c r="AD473">
        <v>0</v>
      </c>
      <c r="AF473" s="124" t="s">
        <v>562</v>
      </c>
      <c r="AG473">
        <v>0</v>
      </c>
    </row>
    <row r="474" spans="1:33" ht="12.75">
      <c r="A474" s="124" t="s">
        <v>563</v>
      </c>
      <c r="B474">
        <v>0</v>
      </c>
      <c r="C474">
        <v>0</v>
      </c>
      <c r="D474">
        <v>0</v>
      </c>
      <c r="E474">
        <v>0</v>
      </c>
      <c r="F474">
        <v>0</v>
      </c>
      <c r="G474">
        <v>0</v>
      </c>
      <c r="H474">
        <v>0</v>
      </c>
      <c r="I474">
        <v>0</v>
      </c>
      <c r="J474">
        <v>0</v>
      </c>
      <c r="K474">
        <v>0</v>
      </c>
      <c r="L474">
        <v>0</v>
      </c>
      <c r="M474">
        <v>0</v>
      </c>
      <c r="N474">
        <v>0</v>
      </c>
      <c r="O474">
        <v>0</v>
      </c>
      <c r="P474">
        <v>0</v>
      </c>
      <c r="Q474">
        <v>0</v>
      </c>
      <c r="R474">
        <v>0</v>
      </c>
      <c r="S474">
        <v>0</v>
      </c>
      <c r="T474">
        <v>0</v>
      </c>
      <c r="U474">
        <v>0</v>
      </c>
      <c r="V474">
        <v>11</v>
      </c>
      <c r="W474">
        <v>10</v>
      </c>
      <c r="X474">
        <v>15</v>
      </c>
      <c r="Y474">
        <v>9</v>
      </c>
      <c r="Z474">
        <v>4</v>
      </c>
      <c r="AA474">
        <v>4</v>
      </c>
      <c r="AB474">
        <v>4</v>
      </c>
      <c r="AC474">
        <v>6</v>
      </c>
      <c r="AD474">
        <v>5</v>
      </c>
      <c r="AF474" s="124" t="s">
        <v>563</v>
      </c>
      <c r="AG474">
        <v>13</v>
      </c>
    </row>
    <row r="475" spans="1:33" ht="12.75">
      <c r="A475" s="124" t="s">
        <v>564</v>
      </c>
      <c r="B475">
        <v>0</v>
      </c>
      <c r="C475">
        <v>0</v>
      </c>
      <c r="D475">
        <v>0</v>
      </c>
      <c r="E475">
        <v>0</v>
      </c>
      <c r="F475">
        <v>0</v>
      </c>
      <c r="G475">
        <v>0</v>
      </c>
      <c r="H475">
        <v>0</v>
      </c>
      <c r="I475">
        <v>0</v>
      </c>
      <c r="J475">
        <v>0</v>
      </c>
      <c r="K475">
        <v>0</v>
      </c>
      <c r="L475">
        <v>0</v>
      </c>
      <c r="M475">
        <v>0</v>
      </c>
      <c r="N475">
        <v>0</v>
      </c>
      <c r="O475">
        <v>0</v>
      </c>
      <c r="P475">
        <v>0</v>
      </c>
      <c r="Q475">
        <v>0</v>
      </c>
      <c r="R475">
        <v>0</v>
      </c>
      <c r="S475">
        <v>0</v>
      </c>
      <c r="T475">
        <v>0</v>
      </c>
      <c r="U475">
        <v>0</v>
      </c>
      <c r="V475">
        <v>8</v>
      </c>
      <c r="W475">
        <v>12</v>
      </c>
      <c r="X475">
        <v>13</v>
      </c>
      <c r="Y475">
        <v>14</v>
      </c>
      <c r="Z475">
        <v>9</v>
      </c>
      <c r="AA475">
        <v>11</v>
      </c>
      <c r="AB475">
        <v>33</v>
      </c>
      <c r="AC475">
        <v>20</v>
      </c>
      <c r="AD475">
        <v>24</v>
      </c>
      <c r="AF475" s="124" t="s">
        <v>564</v>
      </c>
      <c r="AG475">
        <v>23</v>
      </c>
    </row>
    <row r="476" spans="1:33" ht="12.75">
      <c r="A476" s="124" t="s">
        <v>565</v>
      </c>
      <c r="B476">
        <v>0</v>
      </c>
      <c r="C476">
        <v>0</v>
      </c>
      <c r="D476">
        <v>0</v>
      </c>
      <c r="E476">
        <v>0</v>
      </c>
      <c r="F476">
        <v>0</v>
      </c>
      <c r="G476">
        <v>0</v>
      </c>
      <c r="H476">
        <v>0</v>
      </c>
      <c r="I476">
        <v>0</v>
      </c>
      <c r="J476">
        <v>0</v>
      </c>
      <c r="K476">
        <v>0</v>
      </c>
      <c r="L476">
        <v>0</v>
      </c>
      <c r="M476">
        <v>0</v>
      </c>
      <c r="N476">
        <v>0</v>
      </c>
      <c r="O476">
        <v>0</v>
      </c>
      <c r="P476">
        <v>0</v>
      </c>
      <c r="Q476">
        <v>0</v>
      </c>
      <c r="R476">
        <v>0</v>
      </c>
      <c r="S476">
        <v>0</v>
      </c>
      <c r="T476">
        <v>0</v>
      </c>
      <c r="U476">
        <v>0</v>
      </c>
      <c r="V476">
        <v>27</v>
      </c>
      <c r="W476">
        <v>16</v>
      </c>
      <c r="X476">
        <v>8</v>
      </c>
      <c r="Y476">
        <v>13</v>
      </c>
      <c r="Z476">
        <v>14</v>
      </c>
      <c r="AA476">
        <v>14</v>
      </c>
      <c r="AB476">
        <v>13</v>
      </c>
      <c r="AC476">
        <v>21</v>
      </c>
      <c r="AD476">
        <v>15</v>
      </c>
      <c r="AF476" s="124" t="s">
        <v>565</v>
      </c>
      <c r="AG476">
        <v>10</v>
      </c>
    </row>
    <row r="477" spans="1:33" ht="12.75">
      <c r="A477" s="124" t="s">
        <v>566</v>
      </c>
      <c r="B477">
        <v>0</v>
      </c>
      <c r="C477">
        <v>0</v>
      </c>
      <c r="D477">
        <v>0</v>
      </c>
      <c r="E477">
        <v>0</v>
      </c>
      <c r="F477">
        <v>0</v>
      </c>
      <c r="G477">
        <v>0</v>
      </c>
      <c r="H477">
        <v>0</v>
      </c>
      <c r="I477">
        <v>0</v>
      </c>
      <c r="J477">
        <v>0</v>
      </c>
      <c r="K477">
        <v>0</v>
      </c>
      <c r="L477">
        <v>0</v>
      </c>
      <c r="M477">
        <v>0</v>
      </c>
      <c r="N477">
        <v>0</v>
      </c>
      <c r="O477">
        <v>0</v>
      </c>
      <c r="P477">
        <v>0</v>
      </c>
      <c r="Q477">
        <v>0</v>
      </c>
      <c r="R477">
        <v>0</v>
      </c>
      <c r="S477">
        <v>0</v>
      </c>
      <c r="T477">
        <v>0</v>
      </c>
      <c r="U477">
        <v>0</v>
      </c>
      <c r="V477">
        <v>4</v>
      </c>
      <c r="W477">
        <v>1</v>
      </c>
      <c r="X477">
        <v>1</v>
      </c>
      <c r="Y477">
        <v>1</v>
      </c>
      <c r="Z477">
        <v>0</v>
      </c>
      <c r="AA477">
        <v>0</v>
      </c>
      <c r="AB477">
        <v>1</v>
      </c>
      <c r="AC477">
        <v>2</v>
      </c>
      <c r="AD477">
        <v>1</v>
      </c>
      <c r="AF477" s="124" t="s">
        <v>566</v>
      </c>
      <c r="AG477">
        <v>0</v>
      </c>
    </row>
    <row r="478" spans="1:33" ht="12.75">
      <c r="A478" s="124" t="s">
        <v>567</v>
      </c>
      <c r="B478">
        <v>0</v>
      </c>
      <c r="C478">
        <v>0</v>
      </c>
      <c r="D478">
        <v>0</v>
      </c>
      <c r="E478">
        <v>0</v>
      </c>
      <c r="F478">
        <v>0</v>
      </c>
      <c r="G478">
        <v>0</v>
      </c>
      <c r="H478">
        <v>0</v>
      </c>
      <c r="I478">
        <v>0</v>
      </c>
      <c r="J478">
        <v>0</v>
      </c>
      <c r="K478">
        <v>0</v>
      </c>
      <c r="L478">
        <v>0</v>
      </c>
      <c r="M478">
        <v>0</v>
      </c>
      <c r="N478">
        <v>0</v>
      </c>
      <c r="O478">
        <v>0</v>
      </c>
      <c r="P478">
        <v>0</v>
      </c>
      <c r="Q478">
        <v>0</v>
      </c>
      <c r="R478">
        <v>0</v>
      </c>
      <c r="S478">
        <v>0</v>
      </c>
      <c r="T478">
        <v>0</v>
      </c>
      <c r="U478">
        <v>0</v>
      </c>
      <c r="V478">
        <v>0</v>
      </c>
      <c r="W478">
        <v>0</v>
      </c>
      <c r="X478">
        <v>0</v>
      </c>
      <c r="Y478">
        <v>0</v>
      </c>
      <c r="Z478">
        <v>0</v>
      </c>
      <c r="AA478">
        <v>0</v>
      </c>
      <c r="AB478">
        <v>0</v>
      </c>
      <c r="AC478">
        <v>0</v>
      </c>
      <c r="AD478">
        <v>0</v>
      </c>
      <c r="AF478" s="124" t="s">
        <v>567</v>
      </c>
      <c r="AG478">
        <v>0</v>
      </c>
    </row>
    <row r="479" spans="1:33" ht="12.75">
      <c r="A479" s="124" t="s">
        <v>568</v>
      </c>
      <c r="B479">
        <v>0</v>
      </c>
      <c r="C479">
        <v>0</v>
      </c>
      <c r="D479">
        <v>0</v>
      </c>
      <c r="E479">
        <v>0</v>
      </c>
      <c r="F479">
        <v>0</v>
      </c>
      <c r="G479">
        <v>0</v>
      </c>
      <c r="H479">
        <v>0</v>
      </c>
      <c r="I479">
        <v>0</v>
      </c>
      <c r="J479">
        <v>0</v>
      </c>
      <c r="K479">
        <v>0</v>
      </c>
      <c r="L479">
        <v>0</v>
      </c>
      <c r="M479">
        <v>0</v>
      </c>
      <c r="N479">
        <v>0</v>
      </c>
      <c r="O479">
        <v>0</v>
      </c>
      <c r="P479">
        <v>0</v>
      </c>
      <c r="Q479">
        <v>0</v>
      </c>
      <c r="R479">
        <v>0</v>
      </c>
      <c r="S479">
        <v>0</v>
      </c>
      <c r="T479">
        <v>0</v>
      </c>
      <c r="U479">
        <v>0</v>
      </c>
      <c r="V479">
        <v>23</v>
      </c>
      <c r="W479">
        <v>15</v>
      </c>
      <c r="X479">
        <v>7</v>
      </c>
      <c r="Y479">
        <v>12</v>
      </c>
      <c r="Z479">
        <v>14</v>
      </c>
      <c r="AA479">
        <v>14</v>
      </c>
      <c r="AB479">
        <v>12</v>
      </c>
      <c r="AC479">
        <v>19</v>
      </c>
      <c r="AD479">
        <v>14</v>
      </c>
      <c r="AF479" s="124" t="s">
        <v>568</v>
      </c>
      <c r="AG479">
        <v>10</v>
      </c>
    </row>
    <row r="480" spans="1:33" ht="12.75">
      <c r="A480" s="124" t="s">
        <v>569</v>
      </c>
      <c r="B480">
        <v>0</v>
      </c>
      <c r="C480">
        <v>0</v>
      </c>
      <c r="D480">
        <v>0</v>
      </c>
      <c r="E480">
        <v>0</v>
      </c>
      <c r="F480">
        <v>0</v>
      </c>
      <c r="G480">
        <v>0</v>
      </c>
      <c r="H480">
        <v>0</v>
      </c>
      <c r="I480">
        <v>0</v>
      </c>
      <c r="J480">
        <v>0</v>
      </c>
      <c r="K480">
        <v>0</v>
      </c>
      <c r="L480">
        <v>0</v>
      </c>
      <c r="M480">
        <v>0</v>
      </c>
      <c r="N480">
        <v>0</v>
      </c>
      <c r="O480">
        <v>0</v>
      </c>
      <c r="P480">
        <v>0</v>
      </c>
      <c r="Q480">
        <v>0</v>
      </c>
      <c r="R480">
        <v>0</v>
      </c>
      <c r="S480">
        <v>0</v>
      </c>
      <c r="T480">
        <v>0</v>
      </c>
      <c r="U480">
        <v>0</v>
      </c>
      <c r="V480">
        <v>0</v>
      </c>
      <c r="W480">
        <v>0</v>
      </c>
      <c r="X480">
        <v>1</v>
      </c>
      <c r="Y480">
        <v>0</v>
      </c>
      <c r="Z480">
        <v>0</v>
      </c>
      <c r="AA480">
        <v>0</v>
      </c>
      <c r="AB480">
        <v>0</v>
      </c>
      <c r="AC480">
        <v>0</v>
      </c>
      <c r="AD480">
        <v>0</v>
      </c>
      <c r="AF480" s="124" t="s">
        <v>569</v>
      </c>
      <c r="AG480">
        <v>0</v>
      </c>
    </row>
    <row r="481" spans="1:33" ht="12.75">
      <c r="A481" s="124" t="s">
        <v>570</v>
      </c>
      <c r="B481">
        <v>0</v>
      </c>
      <c r="C481">
        <v>0</v>
      </c>
      <c r="D481">
        <v>0</v>
      </c>
      <c r="E481">
        <v>0</v>
      </c>
      <c r="F481">
        <v>0</v>
      </c>
      <c r="G481">
        <v>0</v>
      </c>
      <c r="H481">
        <v>0</v>
      </c>
      <c r="I481">
        <v>0</v>
      </c>
      <c r="J481">
        <v>0</v>
      </c>
      <c r="K481">
        <v>0</v>
      </c>
      <c r="L481">
        <v>0</v>
      </c>
      <c r="M481">
        <v>0</v>
      </c>
      <c r="N481">
        <v>0</v>
      </c>
      <c r="O481">
        <v>0</v>
      </c>
      <c r="P481">
        <v>0</v>
      </c>
      <c r="Q481">
        <v>0</v>
      </c>
      <c r="R481">
        <v>0</v>
      </c>
      <c r="S481">
        <v>0</v>
      </c>
      <c r="T481">
        <v>0</v>
      </c>
      <c r="U481">
        <v>0</v>
      </c>
      <c r="V481">
        <v>0</v>
      </c>
      <c r="W481">
        <v>0</v>
      </c>
      <c r="X481">
        <v>0</v>
      </c>
      <c r="Y481">
        <v>0</v>
      </c>
      <c r="Z481">
        <v>0</v>
      </c>
      <c r="AA481">
        <v>1</v>
      </c>
      <c r="AB481">
        <v>2</v>
      </c>
      <c r="AC481">
        <v>6</v>
      </c>
      <c r="AD481">
        <v>0</v>
      </c>
      <c r="AF481" s="124" t="s">
        <v>570</v>
      </c>
      <c r="AG481">
        <v>0</v>
      </c>
    </row>
    <row r="482" spans="1:33" ht="12.75">
      <c r="A482" s="124" t="s">
        <v>571</v>
      </c>
      <c r="B482">
        <v>0</v>
      </c>
      <c r="C482">
        <v>0</v>
      </c>
      <c r="D482">
        <v>0</v>
      </c>
      <c r="E482">
        <v>0</v>
      </c>
      <c r="F482">
        <v>0</v>
      </c>
      <c r="G482">
        <v>0</v>
      </c>
      <c r="H482">
        <v>0</v>
      </c>
      <c r="I482">
        <v>0</v>
      </c>
      <c r="J482">
        <v>0</v>
      </c>
      <c r="K482">
        <v>0</v>
      </c>
      <c r="L482">
        <v>0</v>
      </c>
      <c r="M482">
        <v>0</v>
      </c>
      <c r="N482">
        <v>0</v>
      </c>
      <c r="O482">
        <v>0</v>
      </c>
      <c r="P482">
        <v>0</v>
      </c>
      <c r="Q482">
        <v>0</v>
      </c>
      <c r="R482">
        <v>0</v>
      </c>
      <c r="S482">
        <v>0</v>
      </c>
      <c r="T482">
        <v>0</v>
      </c>
      <c r="U482">
        <v>0</v>
      </c>
      <c r="V482">
        <v>7</v>
      </c>
      <c r="W482">
        <v>11</v>
      </c>
      <c r="X482">
        <v>16</v>
      </c>
      <c r="Y482">
        <v>12</v>
      </c>
      <c r="Z482">
        <v>10</v>
      </c>
      <c r="AA482">
        <v>7</v>
      </c>
      <c r="AB482">
        <v>2</v>
      </c>
      <c r="AC482">
        <v>7</v>
      </c>
      <c r="AD482">
        <v>6</v>
      </c>
      <c r="AF482" s="124" t="s">
        <v>571</v>
      </c>
      <c r="AG482">
        <v>5</v>
      </c>
    </row>
    <row r="483" spans="1:33" ht="12.75">
      <c r="A483" s="124" t="s">
        <v>572</v>
      </c>
      <c r="B483">
        <v>0</v>
      </c>
      <c r="C483">
        <v>0</v>
      </c>
      <c r="D483">
        <v>0</v>
      </c>
      <c r="E483">
        <v>0</v>
      </c>
      <c r="F483">
        <v>0</v>
      </c>
      <c r="G483">
        <v>0</v>
      </c>
      <c r="H483">
        <v>0</v>
      </c>
      <c r="I483">
        <v>0</v>
      </c>
      <c r="J483">
        <v>0</v>
      </c>
      <c r="K483">
        <v>0</v>
      </c>
      <c r="L483">
        <v>0</v>
      </c>
      <c r="M483">
        <v>0</v>
      </c>
      <c r="N483">
        <v>0</v>
      </c>
      <c r="O483">
        <v>0</v>
      </c>
      <c r="P483">
        <v>0</v>
      </c>
      <c r="Q483">
        <v>0</v>
      </c>
      <c r="R483">
        <v>0</v>
      </c>
      <c r="S483">
        <v>0</v>
      </c>
      <c r="T483">
        <v>0</v>
      </c>
      <c r="U483">
        <v>0</v>
      </c>
      <c r="V483">
        <v>212</v>
      </c>
      <c r="W483">
        <v>228</v>
      </c>
      <c r="X483">
        <v>262</v>
      </c>
      <c r="Y483">
        <v>250</v>
      </c>
      <c r="Z483">
        <v>266</v>
      </c>
      <c r="AA483">
        <v>260</v>
      </c>
      <c r="AB483">
        <v>292</v>
      </c>
      <c r="AC483">
        <v>272</v>
      </c>
      <c r="AD483">
        <v>268</v>
      </c>
      <c r="AF483" s="124" t="s">
        <v>572</v>
      </c>
      <c r="AG483">
        <v>266</v>
      </c>
    </row>
    <row r="484" spans="1:33" ht="12.75">
      <c r="A484" s="124" t="s">
        <v>573</v>
      </c>
      <c r="B484">
        <v>0</v>
      </c>
      <c r="C484">
        <v>0</v>
      </c>
      <c r="D484">
        <v>0</v>
      </c>
      <c r="E484">
        <v>0</v>
      </c>
      <c r="F484">
        <v>0</v>
      </c>
      <c r="G484">
        <v>0</v>
      </c>
      <c r="H484">
        <v>0</v>
      </c>
      <c r="I484">
        <v>0</v>
      </c>
      <c r="J484">
        <v>0</v>
      </c>
      <c r="K484">
        <v>0</v>
      </c>
      <c r="L484">
        <v>0</v>
      </c>
      <c r="M484">
        <v>0</v>
      </c>
      <c r="N484">
        <v>0</v>
      </c>
      <c r="O484">
        <v>0</v>
      </c>
      <c r="P484">
        <v>0</v>
      </c>
      <c r="Q484">
        <v>0</v>
      </c>
      <c r="R484">
        <v>0</v>
      </c>
      <c r="S484">
        <v>0</v>
      </c>
      <c r="T484">
        <v>0</v>
      </c>
      <c r="U484">
        <v>0</v>
      </c>
      <c r="V484">
        <v>7</v>
      </c>
      <c r="W484">
        <v>5</v>
      </c>
      <c r="X484">
        <v>4</v>
      </c>
      <c r="Y484">
        <v>7</v>
      </c>
      <c r="Z484">
        <v>2</v>
      </c>
      <c r="AA484">
        <v>3</v>
      </c>
      <c r="AB484">
        <v>4</v>
      </c>
      <c r="AC484">
        <v>7</v>
      </c>
      <c r="AD484">
        <v>3</v>
      </c>
      <c r="AF484" s="124" t="s">
        <v>573</v>
      </c>
      <c r="AG484">
        <v>3</v>
      </c>
    </row>
    <row r="485" spans="1:33" ht="12.75">
      <c r="A485" s="124" t="s">
        <v>574</v>
      </c>
      <c r="B485">
        <v>0</v>
      </c>
      <c r="C485">
        <v>0</v>
      </c>
      <c r="D485">
        <v>0</v>
      </c>
      <c r="E485">
        <v>0</v>
      </c>
      <c r="F485">
        <v>0</v>
      </c>
      <c r="G485">
        <v>0</v>
      </c>
      <c r="H485">
        <v>0</v>
      </c>
      <c r="I485">
        <v>0</v>
      </c>
      <c r="J485">
        <v>0</v>
      </c>
      <c r="K485">
        <v>0</v>
      </c>
      <c r="L485">
        <v>0</v>
      </c>
      <c r="M485">
        <v>0</v>
      </c>
      <c r="N485">
        <v>0</v>
      </c>
      <c r="O485">
        <v>0</v>
      </c>
      <c r="P485">
        <v>0</v>
      </c>
      <c r="Q485">
        <v>0</v>
      </c>
      <c r="R485">
        <v>0</v>
      </c>
      <c r="S485">
        <v>0</v>
      </c>
      <c r="T485">
        <v>0</v>
      </c>
      <c r="U485">
        <v>0</v>
      </c>
      <c r="V485">
        <v>99</v>
      </c>
      <c r="W485">
        <v>124</v>
      </c>
      <c r="X485">
        <v>160</v>
      </c>
      <c r="Y485">
        <v>164</v>
      </c>
      <c r="Z485">
        <v>208</v>
      </c>
      <c r="AA485">
        <v>189</v>
      </c>
      <c r="AB485">
        <v>288</v>
      </c>
      <c r="AC485">
        <v>270</v>
      </c>
      <c r="AD485">
        <v>354</v>
      </c>
      <c r="AF485" s="124" t="s">
        <v>574</v>
      </c>
      <c r="AG485">
        <v>327</v>
      </c>
    </row>
    <row r="486" spans="1:33" ht="12.75">
      <c r="A486" s="124" t="s">
        <v>575</v>
      </c>
      <c r="B486">
        <v>0</v>
      </c>
      <c r="C486">
        <v>0</v>
      </c>
      <c r="D486">
        <v>0</v>
      </c>
      <c r="E486">
        <v>0</v>
      </c>
      <c r="F486">
        <v>0</v>
      </c>
      <c r="G486">
        <v>0</v>
      </c>
      <c r="H486">
        <v>0</v>
      </c>
      <c r="I486">
        <v>0</v>
      </c>
      <c r="J486">
        <v>0</v>
      </c>
      <c r="K486">
        <v>0</v>
      </c>
      <c r="L486">
        <v>0</v>
      </c>
      <c r="M486">
        <v>0</v>
      </c>
      <c r="N486">
        <v>0</v>
      </c>
      <c r="O486">
        <v>0</v>
      </c>
      <c r="P486">
        <v>0</v>
      </c>
      <c r="Q486">
        <v>0</v>
      </c>
      <c r="R486">
        <v>0</v>
      </c>
      <c r="S486">
        <v>0</v>
      </c>
      <c r="T486">
        <v>0</v>
      </c>
      <c r="U486">
        <v>0</v>
      </c>
      <c r="V486">
        <v>0</v>
      </c>
      <c r="W486">
        <v>0</v>
      </c>
      <c r="X486">
        <v>0</v>
      </c>
      <c r="Y486">
        <v>0</v>
      </c>
      <c r="Z486">
        <v>0</v>
      </c>
      <c r="AA486">
        <v>0</v>
      </c>
      <c r="AB486">
        <v>0</v>
      </c>
      <c r="AC486">
        <v>0</v>
      </c>
      <c r="AD486">
        <v>0</v>
      </c>
      <c r="AF486" s="124" t="s">
        <v>575</v>
      </c>
      <c r="AG486">
        <v>0</v>
      </c>
    </row>
    <row r="487" spans="1:33" ht="12.75">
      <c r="A487" s="124" t="s">
        <v>576</v>
      </c>
      <c r="B487">
        <v>0</v>
      </c>
      <c r="C487">
        <v>0</v>
      </c>
      <c r="D487">
        <v>0</v>
      </c>
      <c r="E487">
        <v>0</v>
      </c>
      <c r="F487">
        <v>0</v>
      </c>
      <c r="G487">
        <v>0</v>
      </c>
      <c r="H487">
        <v>0</v>
      </c>
      <c r="I487">
        <v>0</v>
      </c>
      <c r="J487">
        <v>0</v>
      </c>
      <c r="K487">
        <v>0</v>
      </c>
      <c r="L487">
        <v>0</v>
      </c>
      <c r="M487">
        <v>0</v>
      </c>
      <c r="N487">
        <v>0</v>
      </c>
      <c r="O487">
        <v>0</v>
      </c>
      <c r="P487">
        <v>0</v>
      </c>
      <c r="Q487">
        <v>0</v>
      </c>
      <c r="R487">
        <v>0</v>
      </c>
      <c r="S487">
        <v>0</v>
      </c>
      <c r="T487">
        <v>0</v>
      </c>
      <c r="U487">
        <v>0</v>
      </c>
      <c r="V487">
        <v>0</v>
      </c>
      <c r="W487">
        <v>3</v>
      </c>
      <c r="X487">
        <v>1</v>
      </c>
      <c r="Y487">
        <v>0</v>
      </c>
      <c r="Z487">
        <v>2</v>
      </c>
      <c r="AA487">
        <v>1</v>
      </c>
      <c r="AB487">
        <v>18</v>
      </c>
      <c r="AC487">
        <v>3</v>
      </c>
      <c r="AD487">
        <v>0</v>
      </c>
      <c r="AF487" s="124" t="s">
        <v>576</v>
      </c>
      <c r="AG487">
        <v>0</v>
      </c>
    </row>
    <row r="488" spans="1:33" ht="12.75">
      <c r="A488" s="124" t="s">
        <v>577</v>
      </c>
      <c r="B488">
        <v>0</v>
      </c>
      <c r="C488">
        <v>0</v>
      </c>
      <c r="D488">
        <v>0</v>
      </c>
      <c r="E488">
        <v>0</v>
      </c>
      <c r="F488">
        <v>0</v>
      </c>
      <c r="G488">
        <v>0</v>
      </c>
      <c r="H488">
        <v>0</v>
      </c>
      <c r="I488">
        <v>0</v>
      </c>
      <c r="J488">
        <v>0</v>
      </c>
      <c r="K488">
        <v>0</v>
      </c>
      <c r="L488">
        <v>0</v>
      </c>
      <c r="M488">
        <v>0</v>
      </c>
      <c r="N488">
        <v>0</v>
      </c>
      <c r="O488">
        <v>0</v>
      </c>
      <c r="P488">
        <v>0</v>
      </c>
      <c r="Q488">
        <v>0</v>
      </c>
      <c r="R488">
        <v>0</v>
      </c>
      <c r="S488">
        <v>0</v>
      </c>
      <c r="T488">
        <v>0</v>
      </c>
      <c r="U488">
        <v>0</v>
      </c>
      <c r="V488">
        <v>1</v>
      </c>
      <c r="W488">
        <v>0</v>
      </c>
      <c r="X488">
        <v>0</v>
      </c>
      <c r="Y488">
        <v>0</v>
      </c>
      <c r="Z488">
        <v>0</v>
      </c>
      <c r="AA488">
        <v>0</v>
      </c>
      <c r="AB488">
        <v>2</v>
      </c>
      <c r="AC488">
        <v>6</v>
      </c>
      <c r="AD488">
        <v>21</v>
      </c>
      <c r="AF488" s="124" t="s">
        <v>577</v>
      </c>
      <c r="AG488">
        <v>6</v>
      </c>
    </row>
    <row r="489" spans="1:33" ht="12.75">
      <c r="A489" s="124" t="s">
        <v>578</v>
      </c>
      <c r="B489">
        <v>0</v>
      </c>
      <c r="C489">
        <v>0</v>
      </c>
      <c r="D489">
        <v>0</v>
      </c>
      <c r="E489">
        <v>0</v>
      </c>
      <c r="F489">
        <v>0</v>
      </c>
      <c r="G489">
        <v>0</v>
      </c>
      <c r="H489">
        <v>0</v>
      </c>
      <c r="I489">
        <v>0</v>
      </c>
      <c r="J489">
        <v>0</v>
      </c>
      <c r="K489">
        <v>0</v>
      </c>
      <c r="L489">
        <v>0</v>
      </c>
      <c r="M489">
        <v>0</v>
      </c>
      <c r="N489">
        <v>0</v>
      </c>
      <c r="O489">
        <v>0</v>
      </c>
      <c r="P489">
        <v>0</v>
      </c>
      <c r="Q489">
        <v>0</v>
      </c>
      <c r="R489">
        <v>0</v>
      </c>
      <c r="S489">
        <v>0</v>
      </c>
      <c r="T489">
        <v>0</v>
      </c>
      <c r="U489">
        <v>0</v>
      </c>
      <c r="V489">
        <v>0</v>
      </c>
      <c r="W489">
        <v>0</v>
      </c>
      <c r="X489">
        <v>0</v>
      </c>
      <c r="Y489">
        <v>0</v>
      </c>
      <c r="Z489">
        <v>0</v>
      </c>
      <c r="AA489">
        <v>0</v>
      </c>
      <c r="AB489">
        <v>0</v>
      </c>
      <c r="AC489">
        <v>0</v>
      </c>
      <c r="AD489">
        <v>0</v>
      </c>
      <c r="AF489" s="124" t="s">
        <v>578</v>
      </c>
      <c r="AG489">
        <v>0</v>
      </c>
    </row>
    <row r="490" spans="1:33" ht="12.75">
      <c r="A490" s="124" t="s">
        <v>579</v>
      </c>
      <c r="B490">
        <v>0</v>
      </c>
      <c r="C490">
        <v>0</v>
      </c>
      <c r="D490">
        <v>0</v>
      </c>
      <c r="E490">
        <v>0</v>
      </c>
      <c r="F490">
        <v>0</v>
      </c>
      <c r="G490">
        <v>0</v>
      </c>
      <c r="H490">
        <v>0</v>
      </c>
      <c r="I490">
        <v>0</v>
      </c>
      <c r="J490">
        <v>0</v>
      </c>
      <c r="K490">
        <v>0</v>
      </c>
      <c r="L490">
        <v>0</v>
      </c>
      <c r="M490">
        <v>0</v>
      </c>
      <c r="N490">
        <v>0</v>
      </c>
      <c r="O490">
        <v>0</v>
      </c>
      <c r="P490">
        <v>0</v>
      </c>
      <c r="Q490">
        <v>0</v>
      </c>
      <c r="R490">
        <v>0</v>
      </c>
      <c r="S490">
        <v>0</v>
      </c>
      <c r="T490">
        <v>0</v>
      </c>
      <c r="U490">
        <v>0</v>
      </c>
      <c r="V490">
        <v>0</v>
      </c>
      <c r="W490">
        <v>0</v>
      </c>
      <c r="X490">
        <v>0</v>
      </c>
      <c r="Y490">
        <v>2</v>
      </c>
      <c r="Z490">
        <v>2</v>
      </c>
      <c r="AA490">
        <v>1</v>
      </c>
      <c r="AB490">
        <v>4</v>
      </c>
      <c r="AC490">
        <v>13</v>
      </c>
      <c r="AD490">
        <v>22</v>
      </c>
      <c r="AF490" s="124" t="s">
        <v>579</v>
      </c>
      <c r="AG490">
        <v>19</v>
      </c>
    </row>
    <row r="491" spans="1:33" ht="12.75">
      <c r="A491" s="124" t="s">
        <v>580</v>
      </c>
      <c r="B491">
        <v>0</v>
      </c>
      <c r="C491">
        <v>0</v>
      </c>
      <c r="D491">
        <v>0</v>
      </c>
      <c r="E491">
        <v>0</v>
      </c>
      <c r="F491">
        <v>0</v>
      </c>
      <c r="G491">
        <v>0</v>
      </c>
      <c r="H491">
        <v>0</v>
      </c>
      <c r="I491">
        <v>0</v>
      </c>
      <c r="J491">
        <v>0</v>
      </c>
      <c r="K491">
        <v>0</v>
      </c>
      <c r="L491">
        <v>0</v>
      </c>
      <c r="M491">
        <v>0</v>
      </c>
      <c r="N491">
        <v>0</v>
      </c>
      <c r="O491">
        <v>0</v>
      </c>
      <c r="P491">
        <v>0</v>
      </c>
      <c r="Q491">
        <v>0</v>
      </c>
      <c r="R491">
        <v>0</v>
      </c>
      <c r="S491">
        <v>0</v>
      </c>
      <c r="T491">
        <v>0</v>
      </c>
      <c r="U491">
        <v>0</v>
      </c>
      <c r="V491">
        <v>0</v>
      </c>
      <c r="W491">
        <v>0</v>
      </c>
      <c r="X491">
        <v>0</v>
      </c>
      <c r="Y491">
        <v>0</v>
      </c>
      <c r="Z491">
        <v>0</v>
      </c>
      <c r="AA491">
        <v>0</v>
      </c>
      <c r="AB491">
        <v>0</v>
      </c>
      <c r="AC491">
        <v>0</v>
      </c>
      <c r="AD491">
        <v>0</v>
      </c>
      <c r="AF491" s="124" t="s">
        <v>580</v>
      </c>
      <c r="AG491">
        <v>0</v>
      </c>
    </row>
    <row r="492" spans="1:33" ht="12.75">
      <c r="A492" s="124" t="s">
        <v>581</v>
      </c>
      <c r="B492">
        <v>0</v>
      </c>
      <c r="C492">
        <v>0</v>
      </c>
      <c r="D492">
        <v>0</v>
      </c>
      <c r="E492">
        <v>0</v>
      </c>
      <c r="F492">
        <v>0</v>
      </c>
      <c r="G492">
        <v>0</v>
      </c>
      <c r="H492">
        <v>0</v>
      </c>
      <c r="I492">
        <v>0</v>
      </c>
      <c r="J492">
        <v>0</v>
      </c>
      <c r="K492">
        <v>0</v>
      </c>
      <c r="L492">
        <v>0</v>
      </c>
      <c r="M492">
        <v>0</v>
      </c>
      <c r="N492">
        <v>0</v>
      </c>
      <c r="O492">
        <v>0</v>
      </c>
      <c r="P492">
        <v>0</v>
      </c>
      <c r="Q492">
        <v>0</v>
      </c>
      <c r="R492">
        <v>0</v>
      </c>
      <c r="S492">
        <v>0</v>
      </c>
      <c r="T492">
        <v>0</v>
      </c>
      <c r="U492">
        <v>0</v>
      </c>
      <c r="V492">
        <v>21</v>
      </c>
      <c r="W492">
        <v>21</v>
      </c>
      <c r="X492">
        <v>23</v>
      </c>
      <c r="Y492">
        <v>21</v>
      </c>
      <c r="Z492">
        <v>31</v>
      </c>
      <c r="AA492">
        <v>27</v>
      </c>
      <c r="AB492">
        <v>43</v>
      </c>
      <c r="AC492">
        <v>54</v>
      </c>
      <c r="AD492">
        <v>52</v>
      </c>
      <c r="AF492" s="124" t="s">
        <v>581</v>
      </c>
      <c r="AG492">
        <v>44</v>
      </c>
    </row>
    <row r="493" spans="1:33" ht="12.75">
      <c r="A493" s="124" t="s">
        <v>582</v>
      </c>
      <c r="B493">
        <v>0</v>
      </c>
      <c r="C493">
        <v>0</v>
      </c>
      <c r="D493">
        <v>0</v>
      </c>
      <c r="E493">
        <v>0</v>
      </c>
      <c r="F493">
        <v>0</v>
      </c>
      <c r="G493">
        <v>0</v>
      </c>
      <c r="H493">
        <v>0</v>
      </c>
      <c r="I493">
        <v>0</v>
      </c>
      <c r="J493">
        <v>0</v>
      </c>
      <c r="K493">
        <v>0</v>
      </c>
      <c r="L493">
        <v>0</v>
      </c>
      <c r="M493">
        <v>0</v>
      </c>
      <c r="N493">
        <v>0</v>
      </c>
      <c r="O493">
        <v>0</v>
      </c>
      <c r="P493">
        <v>0</v>
      </c>
      <c r="Q493">
        <v>0</v>
      </c>
      <c r="R493">
        <v>0</v>
      </c>
      <c r="S493">
        <v>0</v>
      </c>
      <c r="T493">
        <v>0</v>
      </c>
      <c r="U493">
        <v>0</v>
      </c>
      <c r="V493">
        <v>69</v>
      </c>
      <c r="W493">
        <v>92</v>
      </c>
      <c r="X493">
        <v>121</v>
      </c>
      <c r="Y493">
        <v>130</v>
      </c>
      <c r="Z493">
        <v>160</v>
      </c>
      <c r="AA493">
        <v>146</v>
      </c>
      <c r="AB493">
        <v>206</v>
      </c>
      <c r="AC493">
        <v>178</v>
      </c>
      <c r="AD493">
        <v>242</v>
      </c>
      <c r="AF493" s="124" t="s">
        <v>582</v>
      </c>
      <c r="AG493">
        <v>245</v>
      </c>
    </row>
    <row r="494" spans="1:33" ht="12.75">
      <c r="A494" s="124" t="s">
        <v>583</v>
      </c>
      <c r="B494">
        <v>0</v>
      </c>
      <c r="C494">
        <v>0</v>
      </c>
      <c r="D494">
        <v>0</v>
      </c>
      <c r="E494">
        <v>0</v>
      </c>
      <c r="F494">
        <v>0</v>
      </c>
      <c r="G494">
        <v>0</v>
      </c>
      <c r="H494">
        <v>0</v>
      </c>
      <c r="I494">
        <v>0</v>
      </c>
      <c r="J494">
        <v>0</v>
      </c>
      <c r="K494">
        <v>0</v>
      </c>
      <c r="L494">
        <v>0</v>
      </c>
      <c r="M494">
        <v>0</v>
      </c>
      <c r="N494">
        <v>0</v>
      </c>
      <c r="O494">
        <v>0</v>
      </c>
      <c r="P494">
        <v>0</v>
      </c>
      <c r="Q494">
        <v>0</v>
      </c>
      <c r="R494">
        <v>0</v>
      </c>
      <c r="S494">
        <v>0</v>
      </c>
      <c r="T494">
        <v>0</v>
      </c>
      <c r="U494">
        <v>0</v>
      </c>
      <c r="V494">
        <v>54</v>
      </c>
      <c r="W494">
        <v>60</v>
      </c>
      <c r="X494">
        <v>60</v>
      </c>
      <c r="Y494">
        <v>46</v>
      </c>
      <c r="Z494">
        <v>60</v>
      </c>
      <c r="AA494">
        <v>43</v>
      </c>
      <c r="AB494">
        <v>72</v>
      </c>
      <c r="AC494">
        <v>67</v>
      </c>
      <c r="AD494">
        <v>54</v>
      </c>
      <c r="AF494" s="124" t="s">
        <v>583</v>
      </c>
      <c r="AG494">
        <v>58</v>
      </c>
    </row>
    <row r="495" spans="1:33" ht="12.75">
      <c r="A495" s="124" t="s">
        <v>584</v>
      </c>
      <c r="B495">
        <v>0</v>
      </c>
      <c r="C495">
        <v>0</v>
      </c>
      <c r="D495">
        <v>0</v>
      </c>
      <c r="E495">
        <v>0</v>
      </c>
      <c r="F495">
        <v>0</v>
      </c>
      <c r="G495">
        <v>0</v>
      </c>
      <c r="H495">
        <v>0</v>
      </c>
      <c r="I495">
        <v>0</v>
      </c>
      <c r="J495">
        <v>0</v>
      </c>
      <c r="K495">
        <v>0</v>
      </c>
      <c r="L495">
        <v>0</v>
      </c>
      <c r="M495">
        <v>0</v>
      </c>
      <c r="N495">
        <v>0</v>
      </c>
      <c r="O495">
        <v>0</v>
      </c>
      <c r="P495">
        <v>0</v>
      </c>
      <c r="Q495">
        <v>0</v>
      </c>
      <c r="R495">
        <v>0</v>
      </c>
      <c r="S495">
        <v>0</v>
      </c>
      <c r="T495">
        <v>0</v>
      </c>
      <c r="U495">
        <v>0</v>
      </c>
      <c r="V495">
        <v>25</v>
      </c>
      <c r="W495">
        <v>30</v>
      </c>
      <c r="X495">
        <v>21</v>
      </c>
      <c r="Y495">
        <v>8</v>
      </c>
      <c r="Z495">
        <v>2</v>
      </c>
      <c r="AA495">
        <v>9</v>
      </c>
      <c r="AB495">
        <v>11</v>
      </c>
      <c r="AC495">
        <v>6</v>
      </c>
      <c r="AD495">
        <v>7</v>
      </c>
      <c r="AF495" s="124" t="s">
        <v>584</v>
      </c>
      <c r="AG495">
        <v>5</v>
      </c>
    </row>
    <row r="496" spans="1:33" ht="12.75">
      <c r="A496" s="124" t="s">
        <v>585</v>
      </c>
      <c r="B496">
        <v>0</v>
      </c>
      <c r="C496">
        <v>0</v>
      </c>
      <c r="D496">
        <v>0</v>
      </c>
      <c r="E496">
        <v>0</v>
      </c>
      <c r="F496">
        <v>0</v>
      </c>
      <c r="G496">
        <v>0</v>
      </c>
      <c r="H496">
        <v>0</v>
      </c>
      <c r="I496">
        <v>0</v>
      </c>
      <c r="J496">
        <v>0</v>
      </c>
      <c r="K496">
        <v>0</v>
      </c>
      <c r="L496">
        <v>0</v>
      </c>
      <c r="M496">
        <v>0</v>
      </c>
      <c r="N496">
        <v>0</v>
      </c>
      <c r="O496">
        <v>0</v>
      </c>
      <c r="P496">
        <v>0</v>
      </c>
      <c r="Q496">
        <v>0</v>
      </c>
      <c r="R496">
        <v>0</v>
      </c>
      <c r="S496">
        <v>0</v>
      </c>
      <c r="T496">
        <v>0</v>
      </c>
      <c r="U496">
        <v>0</v>
      </c>
      <c r="V496">
        <v>27</v>
      </c>
      <c r="W496">
        <v>25</v>
      </c>
      <c r="X496">
        <v>29</v>
      </c>
      <c r="Y496">
        <v>31</v>
      </c>
      <c r="Z496">
        <v>47</v>
      </c>
      <c r="AA496">
        <v>33</v>
      </c>
      <c r="AB496">
        <v>42</v>
      </c>
      <c r="AC496">
        <v>52</v>
      </c>
      <c r="AD496">
        <v>40</v>
      </c>
      <c r="AF496" s="124" t="s">
        <v>585</v>
      </c>
      <c r="AG496">
        <v>45</v>
      </c>
    </row>
    <row r="497" spans="1:33" ht="12.75">
      <c r="A497" s="124" t="s">
        <v>586</v>
      </c>
      <c r="B497">
        <v>0</v>
      </c>
      <c r="C497">
        <v>0</v>
      </c>
      <c r="D497">
        <v>0</v>
      </c>
      <c r="E497">
        <v>0</v>
      </c>
      <c r="F497">
        <v>0</v>
      </c>
      <c r="G497">
        <v>0</v>
      </c>
      <c r="H497">
        <v>0</v>
      </c>
      <c r="I497">
        <v>0</v>
      </c>
      <c r="J497">
        <v>0</v>
      </c>
      <c r="K497">
        <v>0</v>
      </c>
      <c r="L497">
        <v>0</v>
      </c>
      <c r="M497">
        <v>0</v>
      </c>
      <c r="N497">
        <v>0</v>
      </c>
      <c r="O497">
        <v>0</v>
      </c>
      <c r="P497">
        <v>0</v>
      </c>
      <c r="Q497">
        <v>0</v>
      </c>
      <c r="R497">
        <v>0</v>
      </c>
      <c r="S497">
        <v>0</v>
      </c>
      <c r="T497">
        <v>0</v>
      </c>
      <c r="U497">
        <v>0</v>
      </c>
      <c r="V497">
        <v>1</v>
      </c>
      <c r="W497">
        <v>4</v>
      </c>
      <c r="X497">
        <v>8</v>
      </c>
      <c r="Y497">
        <v>5</v>
      </c>
      <c r="Z497">
        <v>7</v>
      </c>
      <c r="AA497">
        <v>0</v>
      </c>
      <c r="AB497">
        <v>9</v>
      </c>
      <c r="AC497">
        <v>5</v>
      </c>
      <c r="AD497">
        <v>3</v>
      </c>
      <c r="AF497" s="124" t="s">
        <v>586</v>
      </c>
      <c r="AG497">
        <v>7</v>
      </c>
    </row>
    <row r="498" spans="1:33" ht="12.75">
      <c r="A498" s="124" t="s">
        <v>587</v>
      </c>
      <c r="B498">
        <v>0</v>
      </c>
      <c r="C498">
        <v>0</v>
      </c>
      <c r="D498">
        <v>0</v>
      </c>
      <c r="E498">
        <v>0</v>
      </c>
      <c r="F498">
        <v>0</v>
      </c>
      <c r="G498">
        <v>0</v>
      </c>
      <c r="H498">
        <v>0</v>
      </c>
      <c r="I498">
        <v>0</v>
      </c>
      <c r="J498">
        <v>0</v>
      </c>
      <c r="K498">
        <v>0</v>
      </c>
      <c r="L498">
        <v>0</v>
      </c>
      <c r="M498">
        <v>0</v>
      </c>
      <c r="N498">
        <v>0</v>
      </c>
      <c r="O498">
        <v>0</v>
      </c>
      <c r="P498">
        <v>0</v>
      </c>
      <c r="Q498">
        <v>0</v>
      </c>
      <c r="R498">
        <v>0</v>
      </c>
      <c r="S498">
        <v>0</v>
      </c>
      <c r="T498">
        <v>0</v>
      </c>
      <c r="U498">
        <v>0</v>
      </c>
      <c r="V498">
        <v>1</v>
      </c>
      <c r="W498">
        <v>1</v>
      </c>
      <c r="X498">
        <v>2</v>
      </c>
      <c r="Y498">
        <v>2</v>
      </c>
      <c r="Z498">
        <v>4</v>
      </c>
      <c r="AA498">
        <v>0</v>
      </c>
      <c r="AB498">
        <v>7</v>
      </c>
      <c r="AC498">
        <v>3</v>
      </c>
      <c r="AD498">
        <v>1</v>
      </c>
      <c r="AF498" s="124" t="s">
        <v>587</v>
      </c>
      <c r="AG498">
        <v>0</v>
      </c>
    </row>
    <row r="499" spans="1:33" ht="12.75">
      <c r="A499" s="124" t="s">
        <v>588</v>
      </c>
      <c r="B499">
        <v>0</v>
      </c>
      <c r="C499">
        <v>0</v>
      </c>
      <c r="D499">
        <v>0</v>
      </c>
      <c r="E499">
        <v>0</v>
      </c>
      <c r="F499">
        <v>0</v>
      </c>
      <c r="G499">
        <v>0</v>
      </c>
      <c r="H499">
        <v>0</v>
      </c>
      <c r="I499">
        <v>0</v>
      </c>
      <c r="J499">
        <v>0</v>
      </c>
      <c r="K499">
        <v>0</v>
      </c>
      <c r="L499">
        <v>0</v>
      </c>
      <c r="M499">
        <v>0</v>
      </c>
      <c r="N499">
        <v>0</v>
      </c>
      <c r="O499">
        <v>0</v>
      </c>
      <c r="P499">
        <v>0</v>
      </c>
      <c r="Q499">
        <v>0</v>
      </c>
      <c r="R499">
        <v>0</v>
      </c>
      <c r="S499">
        <v>0</v>
      </c>
      <c r="T499">
        <v>0</v>
      </c>
      <c r="U499">
        <v>0</v>
      </c>
      <c r="V499">
        <v>6</v>
      </c>
      <c r="W499">
        <v>8</v>
      </c>
      <c r="X499">
        <v>15</v>
      </c>
      <c r="Y499">
        <v>5</v>
      </c>
      <c r="Z499">
        <v>14</v>
      </c>
      <c r="AA499">
        <v>4</v>
      </c>
      <c r="AB499">
        <v>19</v>
      </c>
      <c r="AC499">
        <v>13</v>
      </c>
      <c r="AD499">
        <v>14</v>
      </c>
      <c r="AF499" s="124" t="s">
        <v>588</v>
      </c>
      <c r="AG499">
        <v>13</v>
      </c>
    </row>
    <row r="500" spans="1:33" ht="12.75">
      <c r="A500" s="124" t="s">
        <v>589</v>
      </c>
      <c r="B500">
        <v>0</v>
      </c>
      <c r="C500">
        <v>0</v>
      </c>
      <c r="D500">
        <v>0</v>
      </c>
      <c r="E500">
        <v>0</v>
      </c>
      <c r="F500">
        <v>0</v>
      </c>
      <c r="G500">
        <v>0</v>
      </c>
      <c r="H500">
        <v>0</v>
      </c>
      <c r="I500">
        <v>0</v>
      </c>
      <c r="J500">
        <v>0</v>
      </c>
      <c r="K500">
        <v>0</v>
      </c>
      <c r="L500">
        <v>0</v>
      </c>
      <c r="M500">
        <v>0</v>
      </c>
      <c r="N500">
        <v>0</v>
      </c>
      <c r="O500">
        <v>0</v>
      </c>
      <c r="P500">
        <v>0</v>
      </c>
      <c r="Q500">
        <v>0</v>
      </c>
      <c r="R500">
        <v>0</v>
      </c>
      <c r="S500">
        <v>0</v>
      </c>
      <c r="T500">
        <v>0</v>
      </c>
      <c r="U500">
        <v>0</v>
      </c>
      <c r="V500">
        <v>4</v>
      </c>
      <c r="W500">
        <v>5</v>
      </c>
      <c r="X500">
        <v>11</v>
      </c>
      <c r="Y500">
        <v>2</v>
      </c>
      <c r="Z500">
        <v>7</v>
      </c>
      <c r="AA500">
        <v>2</v>
      </c>
      <c r="AB500">
        <v>12</v>
      </c>
      <c r="AC500">
        <v>11</v>
      </c>
      <c r="AD500">
        <v>6</v>
      </c>
      <c r="AF500" s="124" t="s">
        <v>589</v>
      </c>
      <c r="AG500">
        <v>7</v>
      </c>
    </row>
    <row r="501" spans="1:33" ht="12.75">
      <c r="A501" s="124" t="s">
        <v>590</v>
      </c>
      <c r="B501">
        <v>0</v>
      </c>
      <c r="C501">
        <v>0</v>
      </c>
      <c r="D501">
        <v>0</v>
      </c>
      <c r="E501">
        <v>0</v>
      </c>
      <c r="F501">
        <v>0</v>
      </c>
      <c r="G501">
        <v>0</v>
      </c>
      <c r="H501">
        <v>0</v>
      </c>
      <c r="I501">
        <v>0</v>
      </c>
      <c r="J501">
        <v>0</v>
      </c>
      <c r="K501">
        <v>0</v>
      </c>
      <c r="L501">
        <v>0</v>
      </c>
      <c r="M501">
        <v>0</v>
      </c>
      <c r="N501">
        <v>0</v>
      </c>
      <c r="O501">
        <v>0</v>
      </c>
      <c r="P501">
        <v>0</v>
      </c>
      <c r="Q501">
        <v>0</v>
      </c>
      <c r="R501">
        <v>0</v>
      </c>
      <c r="S501">
        <v>0</v>
      </c>
      <c r="T501">
        <v>0</v>
      </c>
      <c r="U501">
        <v>0</v>
      </c>
      <c r="V501">
        <v>0</v>
      </c>
      <c r="W501">
        <v>1</v>
      </c>
      <c r="X501">
        <v>0</v>
      </c>
      <c r="Y501">
        <v>0</v>
      </c>
      <c r="Z501">
        <v>1</v>
      </c>
      <c r="AA501">
        <v>0</v>
      </c>
      <c r="AB501">
        <v>1</v>
      </c>
      <c r="AC501">
        <v>1</v>
      </c>
      <c r="AD501">
        <v>1</v>
      </c>
      <c r="AF501" s="124" t="s">
        <v>590</v>
      </c>
      <c r="AG501">
        <v>2</v>
      </c>
    </row>
    <row r="502" spans="1:33" ht="12.75">
      <c r="A502" s="124" t="s">
        <v>591</v>
      </c>
      <c r="B502">
        <v>0</v>
      </c>
      <c r="C502">
        <v>0</v>
      </c>
      <c r="D502">
        <v>0</v>
      </c>
      <c r="E502">
        <v>0</v>
      </c>
      <c r="F502">
        <v>0</v>
      </c>
      <c r="G502">
        <v>0</v>
      </c>
      <c r="H502">
        <v>0</v>
      </c>
      <c r="I502">
        <v>0</v>
      </c>
      <c r="J502">
        <v>0</v>
      </c>
      <c r="K502">
        <v>0</v>
      </c>
      <c r="L502">
        <v>0</v>
      </c>
      <c r="M502">
        <v>0</v>
      </c>
      <c r="N502">
        <v>0</v>
      </c>
      <c r="O502">
        <v>0</v>
      </c>
      <c r="P502">
        <v>0</v>
      </c>
      <c r="Q502">
        <v>0</v>
      </c>
      <c r="R502">
        <v>0</v>
      </c>
      <c r="S502">
        <v>0</v>
      </c>
      <c r="T502">
        <v>0</v>
      </c>
      <c r="U502">
        <v>0</v>
      </c>
      <c r="V502">
        <v>2</v>
      </c>
      <c r="W502">
        <v>2</v>
      </c>
      <c r="X502">
        <v>4</v>
      </c>
      <c r="Y502">
        <v>3</v>
      </c>
      <c r="Z502">
        <v>6</v>
      </c>
      <c r="AA502">
        <v>2</v>
      </c>
      <c r="AB502">
        <v>6</v>
      </c>
      <c r="AC502">
        <v>1</v>
      </c>
      <c r="AD502">
        <v>7</v>
      </c>
      <c r="AF502" s="124" t="s">
        <v>591</v>
      </c>
      <c r="AG502">
        <v>4</v>
      </c>
    </row>
    <row r="503" spans="1:33" ht="12.75">
      <c r="A503" s="124" t="s">
        <v>592</v>
      </c>
      <c r="B503">
        <v>0</v>
      </c>
      <c r="C503">
        <v>0</v>
      </c>
      <c r="D503">
        <v>0</v>
      </c>
      <c r="E503">
        <v>0</v>
      </c>
      <c r="F503">
        <v>0</v>
      </c>
      <c r="G503">
        <v>0</v>
      </c>
      <c r="H503">
        <v>0</v>
      </c>
      <c r="I503">
        <v>0</v>
      </c>
      <c r="J503">
        <v>0</v>
      </c>
      <c r="K503">
        <v>0</v>
      </c>
      <c r="L503">
        <v>0</v>
      </c>
      <c r="M503">
        <v>0</v>
      </c>
      <c r="N503">
        <v>0</v>
      </c>
      <c r="O503">
        <v>0</v>
      </c>
      <c r="P503">
        <v>0</v>
      </c>
      <c r="Q503">
        <v>0</v>
      </c>
      <c r="R503">
        <v>0</v>
      </c>
      <c r="S503">
        <v>0</v>
      </c>
      <c r="T503">
        <v>0</v>
      </c>
      <c r="U503">
        <v>0</v>
      </c>
      <c r="V503">
        <v>10</v>
      </c>
      <c r="W503">
        <v>9</v>
      </c>
      <c r="X503">
        <v>21</v>
      </c>
      <c r="Y503">
        <v>11</v>
      </c>
      <c r="Z503">
        <v>27</v>
      </c>
      <c r="AA503">
        <v>16</v>
      </c>
      <c r="AB503">
        <v>26</v>
      </c>
      <c r="AC503">
        <v>33</v>
      </c>
      <c r="AD503">
        <v>28</v>
      </c>
      <c r="AF503" s="124" t="s">
        <v>592</v>
      </c>
      <c r="AG503">
        <v>25</v>
      </c>
    </row>
    <row r="504" spans="1:33" ht="12.75">
      <c r="A504" s="124" t="s">
        <v>593</v>
      </c>
      <c r="B504">
        <v>0</v>
      </c>
      <c r="C504">
        <v>0</v>
      </c>
      <c r="D504">
        <v>0</v>
      </c>
      <c r="E504">
        <v>0</v>
      </c>
      <c r="F504">
        <v>0</v>
      </c>
      <c r="G504">
        <v>0</v>
      </c>
      <c r="H504">
        <v>0</v>
      </c>
      <c r="I504">
        <v>0</v>
      </c>
      <c r="J504">
        <v>0</v>
      </c>
      <c r="K504">
        <v>0</v>
      </c>
      <c r="L504">
        <v>0</v>
      </c>
      <c r="M504">
        <v>0</v>
      </c>
      <c r="N504">
        <v>0</v>
      </c>
      <c r="O504">
        <v>0</v>
      </c>
      <c r="P504">
        <v>0</v>
      </c>
      <c r="Q504">
        <v>0</v>
      </c>
      <c r="R504">
        <v>0</v>
      </c>
      <c r="S504">
        <v>0</v>
      </c>
      <c r="T504">
        <v>0</v>
      </c>
      <c r="U504">
        <v>0</v>
      </c>
      <c r="V504">
        <v>819</v>
      </c>
      <c r="W504">
        <v>1042</v>
      </c>
      <c r="X504">
        <v>1169</v>
      </c>
      <c r="Y504">
        <v>1262</v>
      </c>
      <c r="Z504">
        <v>1425</v>
      </c>
      <c r="AA504">
        <v>1495</v>
      </c>
      <c r="AB504">
        <v>2145</v>
      </c>
      <c r="AC504">
        <v>2319</v>
      </c>
      <c r="AD504">
        <v>2507</v>
      </c>
      <c r="AF504" s="124" t="s">
        <v>593</v>
      </c>
      <c r="AG504">
        <v>2653</v>
      </c>
    </row>
    <row r="505" spans="1:33" ht="12.75">
      <c r="A505" s="124" t="s">
        <v>594</v>
      </c>
      <c r="B505">
        <v>0</v>
      </c>
      <c r="C505">
        <v>0</v>
      </c>
      <c r="D505">
        <v>0</v>
      </c>
      <c r="E505">
        <v>0</v>
      </c>
      <c r="F505">
        <v>0</v>
      </c>
      <c r="G505">
        <v>0</v>
      </c>
      <c r="H505">
        <v>0</v>
      </c>
      <c r="I505">
        <v>0</v>
      </c>
      <c r="J505">
        <v>0</v>
      </c>
      <c r="K505">
        <v>0</v>
      </c>
      <c r="L505">
        <v>0</v>
      </c>
      <c r="M505">
        <v>0</v>
      </c>
      <c r="N505">
        <v>0</v>
      </c>
      <c r="O505">
        <v>0</v>
      </c>
      <c r="P505">
        <v>0</v>
      </c>
      <c r="Q505">
        <v>0</v>
      </c>
      <c r="R505">
        <v>0</v>
      </c>
      <c r="S505">
        <v>0</v>
      </c>
      <c r="T505">
        <v>0</v>
      </c>
      <c r="U505">
        <v>0</v>
      </c>
      <c r="V505">
        <v>14</v>
      </c>
      <c r="W505">
        <v>23</v>
      </c>
      <c r="X505">
        <v>22</v>
      </c>
      <c r="Y505">
        <v>25</v>
      </c>
      <c r="Z505">
        <v>45</v>
      </c>
      <c r="AA505">
        <v>34</v>
      </c>
      <c r="AB505">
        <v>45</v>
      </c>
      <c r="AC505">
        <v>50</v>
      </c>
      <c r="AD505">
        <v>62</v>
      </c>
      <c r="AF505" s="124" t="s">
        <v>594</v>
      </c>
      <c r="AG505">
        <v>71</v>
      </c>
    </row>
    <row r="506" spans="1:33" ht="12.75">
      <c r="A506" s="124" t="s">
        <v>595</v>
      </c>
      <c r="B506">
        <v>0</v>
      </c>
      <c r="C506">
        <v>0</v>
      </c>
      <c r="D506">
        <v>0</v>
      </c>
      <c r="E506">
        <v>0</v>
      </c>
      <c r="F506">
        <v>0</v>
      </c>
      <c r="G506">
        <v>0</v>
      </c>
      <c r="H506">
        <v>0</v>
      </c>
      <c r="I506">
        <v>0</v>
      </c>
      <c r="J506">
        <v>0</v>
      </c>
      <c r="K506">
        <v>0</v>
      </c>
      <c r="L506">
        <v>0</v>
      </c>
      <c r="M506">
        <v>0</v>
      </c>
      <c r="N506">
        <v>0</v>
      </c>
      <c r="O506">
        <v>0</v>
      </c>
      <c r="P506">
        <v>0</v>
      </c>
      <c r="Q506">
        <v>0</v>
      </c>
      <c r="R506">
        <v>0</v>
      </c>
      <c r="S506">
        <v>0</v>
      </c>
      <c r="T506">
        <v>0</v>
      </c>
      <c r="U506">
        <v>0</v>
      </c>
      <c r="V506">
        <v>12</v>
      </c>
      <c r="W506">
        <v>15</v>
      </c>
      <c r="X506">
        <v>16</v>
      </c>
      <c r="Y506">
        <v>33</v>
      </c>
      <c r="Z506">
        <v>30</v>
      </c>
      <c r="AA506">
        <v>15</v>
      </c>
      <c r="AB506">
        <v>41</v>
      </c>
      <c r="AC506">
        <v>38</v>
      </c>
      <c r="AD506">
        <v>50</v>
      </c>
      <c r="AF506" s="124" t="s">
        <v>595</v>
      </c>
      <c r="AG506">
        <v>57</v>
      </c>
    </row>
    <row r="507" spans="1:33" ht="12.75">
      <c r="A507" s="124" t="s">
        <v>596</v>
      </c>
      <c r="B507">
        <v>0</v>
      </c>
      <c r="C507">
        <v>0</v>
      </c>
      <c r="D507">
        <v>0</v>
      </c>
      <c r="E507">
        <v>0</v>
      </c>
      <c r="F507">
        <v>0</v>
      </c>
      <c r="G507">
        <v>0</v>
      </c>
      <c r="H507">
        <v>0</v>
      </c>
      <c r="I507">
        <v>0</v>
      </c>
      <c r="J507">
        <v>0</v>
      </c>
      <c r="K507">
        <v>0</v>
      </c>
      <c r="L507">
        <v>0</v>
      </c>
      <c r="M507">
        <v>0</v>
      </c>
      <c r="N507">
        <v>0</v>
      </c>
      <c r="O507">
        <v>0</v>
      </c>
      <c r="P507">
        <v>0</v>
      </c>
      <c r="Q507">
        <v>0</v>
      </c>
      <c r="R507">
        <v>0</v>
      </c>
      <c r="S507">
        <v>0</v>
      </c>
      <c r="T507">
        <v>0</v>
      </c>
      <c r="U507">
        <v>0</v>
      </c>
      <c r="V507">
        <v>79</v>
      </c>
      <c r="W507">
        <v>91</v>
      </c>
      <c r="X507">
        <v>83</v>
      </c>
      <c r="Y507">
        <v>99</v>
      </c>
      <c r="Z507">
        <v>122</v>
      </c>
      <c r="AA507">
        <v>125</v>
      </c>
      <c r="AB507">
        <v>189</v>
      </c>
      <c r="AC507">
        <v>194</v>
      </c>
      <c r="AD507">
        <v>219</v>
      </c>
      <c r="AF507" s="124" t="s">
        <v>596</v>
      </c>
      <c r="AG507">
        <v>210</v>
      </c>
    </row>
    <row r="508" spans="1:33" ht="12.75">
      <c r="A508" s="124" t="s">
        <v>597</v>
      </c>
      <c r="B508">
        <v>0</v>
      </c>
      <c r="C508">
        <v>0</v>
      </c>
      <c r="D508">
        <v>0</v>
      </c>
      <c r="E508">
        <v>0</v>
      </c>
      <c r="F508">
        <v>0</v>
      </c>
      <c r="G508">
        <v>0</v>
      </c>
      <c r="H508">
        <v>0</v>
      </c>
      <c r="I508">
        <v>0</v>
      </c>
      <c r="J508">
        <v>0</v>
      </c>
      <c r="K508">
        <v>0</v>
      </c>
      <c r="L508">
        <v>0</v>
      </c>
      <c r="M508">
        <v>0</v>
      </c>
      <c r="N508">
        <v>0</v>
      </c>
      <c r="O508">
        <v>0</v>
      </c>
      <c r="P508">
        <v>0</v>
      </c>
      <c r="Q508">
        <v>0</v>
      </c>
      <c r="R508">
        <v>0</v>
      </c>
      <c r="S508">
        <v>0</v>
      </c>
      <c r="T508">
        <v>0</v>
      </c>
      <c r="U508">
        <v>0</v>
      </c>
      <c r="V508">
        <v>27</v>
      </c>
      <c r="W508">
        <v>34</v>
      </c>
      <c r="X508">
        <v>45</v>
      </c>
      <c r="Y508">
        <v>45</v>
      </c>
      <c r="Z508">
        <v>51</v>
      </c>
      <c r="AA508">
        <v>57</v>
      </c>
      <c r="AB508">
        <v>64</v>
      </c>
      <c r="AC508">
        <v>79</v>
      </c>
      <c r="AD508">
        <v>84</v>
      </c>
      <c r="AF508" s="124" t="s">
        <v>597</v>
      </c>
      <c r="AG508">
        <v>104</v>
      </c>
    </row>
    <row r="509" spans="1:33" ht="12.75">
      <c r="A509" s="124" t="s">
        <v>598</v>
      </c>
      <c r="B509">
        <v>0</v>
      </c>
      <c r="C509">
        <v>0</v>
      </c>
      <c r="D509">
        <v>0</v>
      </c>
      <c r="E509">
        <v>0</v>
      </c>
      <c r="F509">
        <v>0</v>
      </c>
      <c r="G509">
        <v>0</v>
      </c>
      <c r="H509">
        <v>0</v>
      </c>
      <c r="I509">
        <v>0</v>
      </c>
      <c r="J509">
        <v>0</v>
      </c>
      <c r="K509">
        <v>0</v>
      </c>
      <c r="L509">
        <v>0</v>
      </c>
      <c r="M509">
        <v>0</v>
      </c>
      <c r="N509">
        <v>0</v>
      </c>
      <c r="O509">
        <v>0</v>
      </c>
      <c r="P509">
        <v>0</v>
      </c>
      <c r="Q509">
        <v>0</v>
      </c>
      <c r="R509">
        <v>0</v>
      </c>
      <c r="S509">
        <v>0</v>
      </c>
      <c r="T509">
        <v>0</v>
      </c>
      <c r="U509">
        <v>0</v>
      </c>
      <c r="V509">
        <v>55</v>
      </c>
      <c r="W509">
        <v>78</v>
      </c>
      <c r="X509">
        <v>88</v>
      </c>
      <c r="Y509">
        <v>85</v>
      </c>
      <c r="Z509">
        <v>84</v>
      </c>
      <c r="AA509">
        <v>104</v>
      </c>
      <c r="AB509">
        <v>175</v>
      </c>
      <c r="AC509">
        <v>178</v>
      </c>
      <c r="AD509">
        <v>184</v>
      </c>
      <c r="AF509" s="124" t="s">
        <v>598</v>
      </c>
      <c r="AG509">
        <v>194</v>
      </c>
    </row>
    <row r="510" spans="1:33" ht="12.75">
      <c r="A510" s="124" t="s">
        <v>599</v>
      </c>
      <c r="B510">
        <v>0</v>
      </c>
      <c r="C510">
        <v>0</v>
      </c>
      <c r="D510">
        <v>0</v>
      </c>
      <c r="E510">
        <v>0</v>
      </c>
      <c r="F510">
        <v>0</v>
      </c>
      <c r="G510">
        <v>0</v>
      </c>
      <c r="H510">
        <v>0</v>
      </c>
      <c r="I510">
        <v>0</v>
      </c>
      <c r="J510">
        <v>0</v>
      </c>
      <c r="K510">
        <v>0</v>
      </c>
      <c r="L510">
        <v>0</v>
      </c>
      <c r="M510">
        <v>0</v>
      </c>
      <c r="N510">
        <v>0</v>
      </c>
      <c r="O510">
        <v>0</v>
      </c>
      <c r="P510">
        <v>0</v>
      </c>
      <c r="Q510">
        <v>0</v>
      </c>
      <c r="R510">
        <v>0</v>
      </c>
      <c r="S510">
        <v>0</v>
      </c>
      <c r="T510">
        <v>0</v>
      </c>
      <c r="U510">
        <v>0</v>
      </c>
      <c r="V510">
        <v>34</v>
      </c>
      <c r="W510">
        <v>25</v>
      </c>
      <c r="X510">
        <v>27</v>
      </c>
      <c r="Y510">
        <v>32</v>
      </c>
      <c r="Z510">
        <v>25</v>
      </c>
      <c r="AA510">
        <v>61</v>
      </c>
      <c r="AB510">
        <v>53</v>
      </c>
      <c r="AC510">
        <v>53</v>
      </c>
      <c r="AD510">
        <v>76</v>
      </c>
      <c r="AF510" s="124" t="s">
        <v>599</v>
      </c>
      <c r="AG510">
        <v>79</v>
      </c>
    </row>
    <row r="511" spans="1:33" ht="12.75">
      <c r="A511" s="124" t="s">
        <v>600</v>
      </c>
      <c r="B511">
        <v>0</v>
      </c>
      <c r="C511">
        <v>0</v>
      </c>
      <c r="D511">
        <v>0</v>
      </c>
      <c r="E511">
        <v>0</v>
      </c>
      <c r="F511">
        <v>0</v>
      </c>
      <c r="G511">
        <v>0</v>
      </c>
      <c r="H511">
        <v>0</v>
      </c>
      <c r="I511">
        <v>0</v>
      </c>
      <c r="J511">
        <v>0</v>
      </c>
      <c r="K511">
        <v>0</v>
      </c>
      <c r="L511">
        <v>0</v>
      </c>
      <c r="M511">
        <v>0</v>
      </c>
      <c r="N511">
        <v>0</v>
      </c>
      <c r="O511">
        <v>0</v>
      </c>
      <c r="P511">
        <v>0</v>
      </c>
      <c r="Q511">
        <v>0</v>
      </c>
      <c r="R511">
        <v>0</v>
      </c>
      <c r="S511">
        <v>0</v>
      </c>
      <c r="T511">
        <v>0</v>
      </c>
      <c r="U511">
        <v>0</v>
      </c>
      <c r="V511">
        <v>17</v>
      </c>
      <c r="W511">
        <v>16</v>
      </c>
      <c r="X511">
        <v>10</v>
      </c>
      <c r="Y511">
        <v>10</v>
      </c>
      <c r="Z511">
        <v>15</v>
      </c>
      <c r="AA511">
        <v>16</v>
      </c>
      <c r="AB511">
        <v>25</v>
      </c>
      <c r="AC511">
        <v>32</v>
      </c>
      <c r="AD511">
        <v>31</v>
      </c>
      <c r="AF511" s="124" t="s">
        <v>600</v>
      </c>
      <c r="AG511">
        <v>27</v>
      </c>
    </row>
    <row r="512" spans="1:33" ht="12.75">
      <c r="A512" s="124" t="s">
        <v>601</v>
      </c>
      <c r="B512">
        <v>0</v>
      </c>
      <c r="C512">
        <v>0</v>
      </c>
      <c r="D512">
        <v>0</v>
      </c>
      <c r="E512">
        <v>0</v>
      </c>
      <c r="F512">
        <v>0</v>
      </c>
      <c r="G512">
        <v>0</v>
      </c>
      <c r="H512">
        <v>0</v>
      </c>
      <c r="I512">
        <v>0</v>
      </c>
      <c r="J512">
        <v>0</v>
      </c>
      <c r="K512">
        <v>0</v>
      </c>
      <c r="L512">
        <v>0</v>
      </c>
      <c r="M512">
        <v>0</v>
      </c>
      <c r="N512">
        <v>0</v>
      </c>
      <c r="O512">
        <v>0</v>
      </c>
      <c r="P512">
        <v>0</v>
      </c>
      <c r="Q512">
        <v>0</v>
      </c>
      <c r="R512">
        <v>0</v>
      </c>
      <c r="S512">
        <v>0</v>
      </c>
      <c r="T512">
        <v>0</v>
      </c>
      <c r="U512">
        <v>0</v>
      </c>
      <c r="V512">
        <v>94</v>
      </c>
      <c r="W512">
        <v>95</v>
      </c>
      <c r="X512">
        <v>131</v>
      </c>
      <c r="Y512">
        <v>115</v>
      </c>
      <c r="Z512">
        <v>156</v>
      </c>
      <c r="AA512">
        <v>158</v>
      </c>
      <c r="AB512">
        <v>210</v>
      </c>
      <c r="AC512">
        <v>203</v>
      </c>
      <c r="AD512">
        <v>233</v>
      </c>
      <c r="AF512" s="124" t="s">
        <v>601</v>
      </c>
      <c r="AG512">
        <v>268</v>
      </c>
    </row>
    <row r="513" spans="1:33" ht="12.75">
      <c r="A513" s="124" t="s">
        <v>602</v>
      </c>
      <c r="B513">
        <v>0</v>
      </c>
      <c r="C513">
        <v>0</v>
      </c>
      <c r="D513">
        <v>0</v>
      </c>
      <c r="E513">
        <v>0</v>
      </c>
      <c r="F513">
        <v>0</v>
      </c>
      <c r="G513">
        <v>0</v>
      </c>
      <c r="H513">
        <v>0</v>
      </c>
      <c r="I513">
        <v>0</v>
      </c>
      <c r="J513">
        <v>0</v>
      </c>
      <c r="K513">
        <v>0</v>
      </c>
      <c r="L513">
        <v>0</v>
      </c>
      <c r="M513">
        <v>0</v>
      </c>
      <c r="N513">
        <v>0</v>
      </c>
      <c r="O513">
        <v>0</v>
      </c>
      <c r="P513">
        <v>0</v>
      </c>
      <c r="Q513">
        <v>0</v>
      </c>
      <c r="R513">
        <v>0</v>
      </c>
      <c r="S513">
        <v>0</v>
      </c>
      <c r="T513">
        <v>0</v>
      </c>
      <c r="U513">
        <v>0</v>
      </c>
      <c r="V513">
        <v>0</v>
      </c>
      <c r="W513">
        <v>3</v>
      </c>
      <c r="X513">
        <v>6</v>
      </c>
      <c r="Y513">
        <v>4</v>
      </c>
      <c r="Z513">
        <v>0</v>
      </c>
      <c r="AA513">
        <v>1</v>
      </c>
      <c r="AB513">
        <v>4</v>
      </c>
      <c r="AC513">
        <v>3</v>
      </c>
      <c r="AD513">
        <v>14</v>
      </c>
      <c r="AF513" s="124" t="s">
        <v>602</v>
      </c>
      <c r="AG513">
        <v>14</v>
      </c>
    </row>
    <row r="514" spans="1:33" ht="12.75">
      <c r="A514" s="124" t="s">
        <v>603</v>
      </c>
      <c r="B514">
        <v>0</v>
      </c>
      <c r="C514">
        <v>0</v>
      </c>
      <c r="D514">
        <v>0</v>
      </c>
      <c r="E514">
        <v>0</v>
      </c>
      <c r="F514">
        <v>0</v>
      </c>
      <c r="G514">
        <v>0</v>
      </c>
      <c r="H514">
        <v>0</v>
      </c>
      <c r="I514">
        <v>0</v>
      </c>
      <c r="J514">
        <v>0</v>
      </c>
      <c r="K514">
        <v>0</v>
      </c>
      <c r="L514">
        <v>0</v>
      </c>
      <c r="M514">
        <v>0</v>
      </c>
      <c r="N514">
        <v>0</v>
      </c>
      <c r="O514">
        <v>0</v>
      </c>
      <c r="P514">
        <v>0</v>
      </c>
      <c r="Q514">
        <v>0</v>
      </c>
      <c r="R514">
        <v>0</v>
      </c>
      <c r="S514">
        <v>0</v>
      </c>
      <c r="T514">
        <v>0</v>
      </c>
      <c r="U514">
        <v>0</v>
      </c>
      <c r="V514">
        <v>41</v>
      </c>
      <c r="W514">
        <v>54</v>
      </c>
      <c r="X514">
        <v>51</v>
      </c>
      <c r="Y514">
        <v>52</v>
      </c>
      <c r="Z514">
        <v>59</v>
      </c>
      <c r="AA514">
        <v>55</v>
      </c>
      <c r="AB514">
        <v>114</v>
      </c>
      <c r="AC514">
        <v>119</v>
      </c>
      <c r="AD514">
        <v>102</v>
      </c>
      <c r="AF514" s="124" t="s">
        <v>603</v>
      </c>
      <c r="AG514">
        <v>133</v>
      </c>
    </row>
    <row r="515" spans="1:33" ht="12.75">
      <c r="A515" s="124" t="s">
        <v>604</v>
      </c>
      <c r="B515">
        <v>0</v>
      </c>
      <c r="C515">
        <v>0</v>
      </c>
      <c r="D515">
        <v>0</v>
      </c>
      <c r="E515">
        <v>0</v>
      </c>
      <c r="F515">
        <v>0</v>
      </c>
      <c r="G515">
        <v>0</v>
      </c>
      <c r="H515">
        <v>0</v>
      </c>
      <c r="I515">
        <v>0</v>
      </c>
      <c r="J515">
        <v>0</v>
      </c>
      <c r="K515">
        <v>0</v>
      </c>
      <c r="L515">
        <v>0</v>
      </c>
      <c r="M515">
        <v>0</v>
      </c>
      <c r="N515">
        <v>0</v>
      </c>
      <c r="O515">
        <v>0</v>
      </c>
      <c r="P515">
        <v>0</v>
      </c>
      <c r="Q515">
        <v>0</v>
      </c>
      <c r="R515">
        <v>0</v>
      </c>
      <c r="S515">
        <v>0</v>
      </c>
      <c r="T515">
        <v>0</v>
      </c>
      <c r="U515">
        <v>0</v>
      </c>
      <c r="V515">
        <v>70</v>
      </c>
      <c r="W515">
        <v>106</v>
      </c>
      <c r="X515">
        <v>113</v>
      </c>
      <c r="Y515">
        <v>134</v>
      </c>
      <c r="Z515">
        <v>145</v>
      </c>
      <c r="AA515">
        <v>143</v>
      </c>
      <c r="AB515">
        <v>216</v>
      </c>
      <c r="AC515">
        <v>248</v>
      </c>
      <c r="AD515">
        <v>230</v>
      </c>
      <c r="AF515" s="124" t="s">
        <v>604</v>
      </c>
      <c r="AG515">
        <v>242</v>
      </c>
    </row>
    <row r="516" spans="1:33" ht="12.75">
      <c r="A516" s="124" t="s">
        <v>605</v>
      </c>
      <c r="B516">
        <v>0</v>
      </c>
      <c r="C516">
        <v>0</v>
      </c>
      <c r="D516">
        <v>0</v>
      </c>
      <c r="E516">
        <v>0</v>
      </c>
      <c r="F516">
        <v>0</v>
      </c>
      <c r="G516">
        <v>0</v>
      </c>
      <c r="H516">
        <v>0</v>
      </c>
      <c r="I516">
        <v>0</v>
      </c>
      <c r="J516">
        <v>0</v>
      </c>
      <c r="K516">
        <v>0</v>
      </c>
      <c r="L516">
        <v>0</v>
      </c>
      <c r="M516">
        <v>0</v>
      </c>
      <c r="N516">
        <v>0</v>
      </c>
      <c r="O516">
        <v>0</v>
      </c>
      <c r="P516">
        <v>0</v>
      </c>
      <c r="Q516">
        <v>0</v>
      </c>
      <c r="R516">
        <v>0</v>
      </c>
      <c r="S516">
        <v>0</v>
      </c>
      <c r="T516">
        <v>0</v>
      </c>
      <c r="U516">
        <v>0</v>
      </c>
      <c r="V516">
        <v>24</v>
      </c>
      <c r="W516">
        <v>37</v>
      </c>
      <c r="X516">
        <v>51</v>
      </c>
      <c r="Y516">
        <v>49</v>
      </c>
      <c r="Z516">
        <v>49</v>
      </c>
      <c r="AA516">
        <v>34</v>
      </c>
      <c r="AB516">
        <v>93</v>
      </c>
      <c r="AC516">
        <v>89</v>
      </c>
      <c r="AD516">
        <v>104</v>
      </c>
      <c r="AF516" s="124" t="s">
        <v>605</v>
      </c>
      <c r="AG516">
        <v>62</v>
      </c>
    </row>
    <row r="517" spans="1:33" ht="12.75">
      <c r="A517" s="124" t="s">
        <v>606</v>
      </c>
      <c r="B517">
        <v>0</v>
      </c>
      <c r="C517">
        <v>0</v>
      </c>
      <c r="D517">
        <v>0</v>
      </c>
      <c r="E517">
        <v>0</v>
      </c>
      <c r="F517">
        <v>0</v>
      </c>
      <c r="G517">
        <v>0</v>
      </c>
      <c r="H517">
        <v>0</v>
      </c>
      <c r="I517">
        <v>0</v>
      </c>
      <c r="J517">
        <v>0</v>
      </c>
      <c r="K517">
        <v>0</v>
      </c>
      <c r="L517">
        <v>0</v>
      </c>
      <c r="M517">
        <v>0</v>
      </c>
      <c r="N517">
        <v>0</v>
      </c>
      <c r="O517">
        <v>0</v>
      </c>
      <c r="P517">
        <v>0</v>
      </c>
      <c r="Q517">
        <v>0</v>
      </c>
      <c r="R517">
        <v>0</v>
      </c>
      <c r="S517">
        <v>0</v>
      </c>
      <c r="T517">
        <v>0</v>
      </c>
      <c r="U517">
        <v>0</v>
      </c>
      <c r="V517">
        <v>16</v>
      </c>
      <c r="W517">
        <v>11</v>
      </c>
      <c r="X517">
        <v>13</v>
      </c>
      <c r="Y517">
        <v>22</v>
      </c>
      <c r="Z517">
        <v>25</v>
      </c>
      <c r="AA517">
        <v>28</v>
      </c>
      <c r="AB517">
        <v>25</v>
      </c>
      <c r="AC517">
        <v>45</v>
      </c>
      <c r="AD517">
        <v>35</v>
      </c>
      <c r="AF517" s="124" t="s">
        <v>606</v>
      </c>
      <c r="AG517">
        <v>46</v>
      </c>
    </row>
    <row r="518" spans="1:33" ht="12.75">
      <c r="A518" s="124" t="s">
        <v>607</v>
      </c>
      <c r="B518">
        <v>0</v>
      </c>
      <c r="C518">
        <v>0</v>
      </c>
      <c r="D518">
        <v>0</v>
      </c>
      <c r="E518">
        <v>0</v>
      </c>
      <c r="F518">
        <v>0</v>
      </c>
      <c r="G518">
        <v>0</v>
      </c>
      <c r="H518">
        <v>0</v>
      </c>
      <c r="I518">
        <v>0</v>
      </c>
      <c r="J518">
        <v>0</v>
      </c>
      <c r="K518">
        <v>0</v>
      </c>
      <c r="L518">
        <v>0</v>
      </c>
      <c r="M518">
        <v>0</v>
      </c>
      <c r="N518">
        <v>0</v>
      </c>
      <c r="O518">
        <v>0</v>
      </c>
      <c r="P518">
        <v>0</v>
      </c>
      <c r="Q518">
        <v>0</v>
      </c>
      <c r="R518">
        <v>0</v>
      </c>
      <c r="S518">
        <v>0</v>
      </c>
      <c r="T518">
        <v>0</v>
      </c>
      <c r="U518">
        <v>0</v>
      </c>
      <c r="V518">
        <v>50</v>
      </c>
      <c r="W518">
        <v>50</v>
      </c>
      <c r="X518">
        <v>77</v>
      </c>
      <c r="Y518">
        <v>73</v>
      </c>
      <c r="Z518">
        <v>71</v>
      </c>
      <c r="AA518">
        <v>81</v>
      </c>
      <c r="AB518">
        <v>175</v>
      </c>
      <c r="AC518">
        <v>218</v>
      </c>
      <c r="AD518">
        <v>239</v>
      </c>
      <c r="AF518" s="124" t="s">
        <v>607</v>
      </c>
      <c r="AG518">
        <v>279</v>
      </c>
    </row>
    <row r="519" spans="1:33" ht="12.75">
      <c r="A519" s="124" t="s">
        <v>608</v>
      </c>
      <c r="B519">
        <v>0</v>
      </c>
      <c r="C519">
        <v>0</v>
      </c>
      <c r="D519">
        <v>0</v>
      </c>
      <c r="E519">
        <v>0</v>
      </c>
      <c r="F519">
        <v>0</v>
      </c>
      <c r="G519">
        <v>0</v>
      </c>
      <c r="H519">
        <v>0</v>
      </c>
      <c r="I519">
        <v>0</v>
      </c>
      <c r="J519">
        <v>0</v>
      </c>
      <c r="K519">
        <v>0</v>
      </c>
      <c r="L519">
        <v>0</v>
      </c>
      <c r="M519">
        <v>0</v>
      </c>
      <c r="N519">
        <v>0</v>
      </c>
      <c r="O519">
        <v>0</v>
      </c>
      <c r="P519">
        <v>0</v>
      </c>
      <c r="Q519">
        <v>0</v>
      </c>
      <c r="R519">
        <v>0</v>
      </c>
      <c r="S519">
        <v>0</v>
      </c>
      <c r="T519">
        <v>0</v>
      </c>
      <c r="U519">
        <v>0</v>
      </c>
      <c r="V519">
        <v>14</v>
      </c>
      <c r="W519">
        <v>6</v>
      </c>
      <c r="X519">
        <v>10</v>
      </c>
      <c r="Y519">
        <v>19</v>
      </c>
      <c r="Z519">
        <v>12</v>
      </c>
      <c r="AA519">
        <v>14</v>
      </c>
      <c r="AB519">
        <v>15</v>
      </c>
      <c r="AC519">
        <v>14</v>
      </c>
      <c r="AD519">
        <v>21</v>
      </c>
      <c r="AF519" s="124" t="s">
        <v>608</v>
      </c>
      <c r="AG519">
        <v>26</v>
      </c>
    </row>
    <row r="520" spans="1:33" ht="12.75">
      <c r="A520" s="124" t="s">
        <v>609</v>
      </c>
      <c r="B520">
        <v>0</v>
      </c>
      <c r="C520">
        <v>0</v>
      </c>
      <c r="D520">
        <v>0</v>
      </c>
      <c r="E520">
        <v>0</v>
      </c>
      <c r="F520">
        <v>0</v>
      </c>
      <c r="G520">
        <v>0</v>
      </c>
      <c r="H520">
        <v>0</v>
      </c>
      <c r="I520">
        <v>0</v>
      </c>
      <c r="J520">
        <v>0</v>
      </c>
      <c r="K520">
        <v>0</v>
      </c>
      <c r="L520">
        <v>0</v>
      </c>
      <c r="M520">
        <v>0</v>
      </c>
      <c r="N520">
        <v>0</v>
      </c>
      <c r="O520">
        <v>0</v>
      </c>
      <c r="P520">
        <v>0</v>
      </c>
      <c r="Q520">
        <v>0</v>
      </c>
      <c r="R520">
        <v>0</v>
      </c>
      <c r="S520">
        <v>0</v>
      </c>
      <c r="T520">
        <v>0</v>
      </c>
      <c r="U520">
        <v>0</v>
      </c>
      <c r="V520">
        <v>42</v>
      </c>
      <c r="W520">
        <v>52</v>
      </c>
      <c r="X520">
        <v>65</v>
      </c>
      <c r="Y520">
        <v>65</v>
      </c>
      <c r="Z520">
        <v>70</v>
      </c>
      <c r="AA520">
        <v>84</v>
      </c>
      <c r="AB520">
        <v>103</v>
      </c>
      <c r="AC520">
        <v>129</v>
      </c>
      <c r="AD520">
        <v>120</v>
      </c>
      <c r="AF520" s="124" t="s">
        <v>609</v>
      </c>
      <c r="AG520">
        <v>122</v>
      </c>
    </row>
    <row r="521" spans="1:33" ht="12.75">
      <c r="A521" s="124" t="s">
        <v>610</v>
      </c>
      <c r="B521">
        <v>0</v>
      </c>
      <c r="C521">
        <v>0</v>
      </c>
      <c r="D521">
        <v>0</v>
      </c>
      <c r="E521">
        <v>0</v>
      </c>
      <c r="F521">
        <v>0</v>
      </c>
      <c r="G521">
        <v>0</v>
      </c>
      <c r="H521">
        <v>0</v>
      </c>
      <c r="I521">
        <v>0</v>
      </c>
      <c r="J521">
        <v>0</v>
      </c>
      <c r="K521">
        <v>0</v>
      </c>
      <c r="L521">
        <v>0</v>
      </c>
      <c r="M521">
        <v>0</v>
      </c>
      <c r="N521">
        <v>0</v>
      </c>
      <c r="O521">
        <v>0</v>
      </c>
      <c r="P521">
        <v>0</v>
      </c>
      <c r="Q521">
        <v>0</v>
      </c>
      <c r="R521">
        <v>0</v>
      </c>
      <c r="S521">
        <v>0</v>
      </c>
      <c r="T521">
        <v>0</v>
      </c>
      <c r="U521">
        <v>0</v>
      </c>
      <c r="V521">
        <v>15</v>
      </c>
      <c r="W521">
        <v>27</v>
      </c>
      <c r="X521">
        <v>28</v>
      </c>
      <c r="Y521">
        <v>33</v>
      </c>
      <c r="Z521">
        <v>38</v>
      </c>
      <c r="AA521">
        <v>41</v>
      </c>
      <c r="AB521">
        <v>38</v>
      </c>
      <c r="AC521">
        <v>44</v>
      </c>
      <c r="AD521">
        <v>52</v>
      </c>
      <c r="AF521" s="124" t="s">
        <v>610</v>
      </c>
      <c r="AG521">
        <v>48</v>
      </c>
    </row>
    <row r="522" spans="1:33" ht="12.75">
      <c r="A522" s="124" t="s">
        <v>611</v>
      </c>
      <c r="B522">
        <v>0</v>
      </c>
      <c r="C522">
        <v>0</v>
      </c>
      <c r="D522">
        <v>0</v>
      </c>
      <c r="E522">
        <v>0</v>
      </c>
      <c r="F522">
        <v>0</v>
      </c>
      <c r="G522">
        <v>0</v>
      </c>
      <c r="H522">
        <v>0</v>
      </c>
      <c r="I522">
        <v>0</v>
      </c>
      <c r="J522">
        <v>0</v>
      </c>
      <c r="K522">
        <v>0</v>
      </c>
      <c r="L522">
        <v>0</v>
      </c>
      <c r="M522">
        <v>0</v>
      </c>
      <c r="N522">
        <v>0</v>
      </c>
      <c r="O522">
        <v>0</v>
      </c>
      <c r="P522">
        <v>0</v>
      </c>
      <c r="Q522">
        <v>0</v>
      </c>
      <c r="R522">
        <v>0</v>
      </c>
      <c r="S522">
        <v>0</v>
      </c>
      <c r="T522">
        <v>0</v>
      </c>
      <c r="U522">
        <v>0</v>
      </c>
      <c r="V522">
        <v>13</v>
      </c>
      <c r="W522">
        <v>14</v>
      </c>
      <c r="X522">
        <v>12</v>
      </c>
      <c r="Y522">
        <v>9</v>
      </c>
      <c r="Z522">
        <v>14</v>
      </c>
      <c r="AA522">
        <v>12</v>
      </c>
      <c r="AB522">
        <v>17</v>
      </c>
      <c r="AC522">
        <v>20</v>
      </c>
      <c r="AD522">
        <v>31</v>
      </c>
      <c r="AF522" s="124" t="s">
        <v>611</v>
      </c>
      <c r="AG522">
        <v>32</v>
      </c>
    </row>
    <row r="523" spans="1:33" ht="12.75">
      <c r="A523" s="124" t="s">
        <v>612</v>
      </c>
      <c r="B523">
        <v>0</v>
      </c>
      <c r="C523">
        <v>0</v>
      </c>
      <c r="D523">
        <v>0</v>
      </c>
      <c r="E523">
        <v>0</v>
      </c>
      <c r="F523">
        <v>0</v>
      </c>
      <c r="G523">
        <v>0</v>
      </c>
      <c r="H523">
        <v>0</v>
      </c>
      <c r="I523">
        <v>0</v>
      </c>
      <c r="J523">
        <v>0</v>
      </c>
      <c r="K523">
        <v>0</v>
      </c>
      <c r="L523">
        <v>0</v>
      </c>
      <c r="M523">
        <v>0</v>
      </c>
      <c r="N523">
        <v>0</v>
      </c>
      <c r="O523">
        <v>0</v>
      </c>
      <c r="P523">
        <v>0</v>
      </c>
      <c r="Q523">
        <v>0</v>
      </c>
      <c r="R523">
        <v>0</v>
      </c>
      <c r="S523">
        <v>0</v>
      </c>
      <c r="T523">
        <v>0</v>
      </c>
      <c r="U523">
        <v>0</v>
      </c>
      <c r="V523">
        <v>44</v>
      </c>
      <c r="W523">
        <v>80</v>
      </c>
      <c r="X523">
        <v>69</v>
      </c>
      <c r="Y523">
        <v>89</v>
      </c>
      <c r="Z523">
        <v>93</v>
      </c>
      <c r="AA523">
        <v>102</v>
      </c>
      <c r="AB523">
        <v>113</v>
      </c>
      <c r="AC523">
        <v>112</v>
      </c>
      <c r="AD523">
        <v>114</v>
      </c>
      <c r="AF523" s="124" t="s">
        <v>612</v>
      </c>
      <c r="AG523">
        <v>120</v>
      </c>
    </row>
    <row r="524" spans="1:33" ht="12.75">
      <c r="A524" s="124" t="s">
        <v>613</v>
      </c>
      <c r="B524">
        <v>0</v>
      </c>
      <c r="C524">
        <v>0</v>
      </c>
      <c r="D524">
        <v>0</v>
      </c>
      <c r="E524">
        <v>0</v>
      </c>
      <c r="F524">
        <v>0</v>
      </c>
      <c r="G524">
        <v>0</v>
      </c>
      <c r="H524">
        <v>0</v>
      </c>
      <c r="I524">
        <v>0</v>
      </c>
      <c r="J524">
        <v>0</v>
      </c>
      <c r="K524">
        <v>0</v>
      </c>
      <c r="L524">
        <v>0</v>
      </c>
      <c r="M524">
        <v>0</v>
      </c>
      <c r="N524">
        <v>0</v>
      </c>
      <c r="O524">
        <v>0</v>
      </c>
      <c r="P524">
        <v>0</v>
      </c>
      <c r="Q524">
        <v>0</v>
      </c>
      <c r="R524">
        <v>0</v>
      </c>
      <c r="S524">
        <v>0</v>
      </c>
      <c r="T524">
        <v>0</v>
      </c>
      <c r="U524">
        <v>0</v>
      </c>
      <c r="V524">
        <v>10</v>
      </c>
      <c r="W524">
        <v>23</v>
      </c>
      <c r="X524">
        <v>36</v>
      </c>
      <c r="Y524">
        <v>40</v>
      </c>
      <c r="Z524">
        <v>33</v>
      </c>
      <c r="AA524">
        <v>24</v>
      </c>
      <c r="AB524">
        <v>42</v>
      </c>
      <c r="AC524">
        <v>34</v>
      </c>
      <c r="AD524">
        <v>53</v>
      </c>
      <c r="AF524" s="124" t="s">
        <v>613</v>
      </c>
      <c r="AG524">
        <v>66</v>
      </c>
    </row>
    <row r="525" spans="1:33" ht="12.75">
      <c r="A525" s="124" t="s">
        <v>614</v>
      </c>
      <c r="B525">
        <v>0</v>
      </c>
      <c r="C525">
        <v>0</v>
      </c>
      <c r="D525">
        <v>0</v>
      </c>
      <c r="E525">
        <v>0</v>
      </c>
      <c r="F525">
        <v>0</v>
      </c>
      <c r="G525">
        <v>0</v>
      </c>
      <c r="H525">
        <v>0</v>
      </c>
      <c r="I525">
        <v>0</v>
      </c>
      <c r="J525">
        <v>0</v>
      </c>
      <c r="K525">
        <v>0</v>
      </c>
      <c r="L525">
        <v>0</v>
      </c>
      <c r="M525">
        <v>0</v>
      </c>
      <c r="N525">
        <v>0</v>
      </c>
      <c r="O525">
        <v>0</v>
      </c>
      <c r="P525">
        <v>0</v>
      </c>
      <c r="Q525">
        <v>0</v>
      </c>
      <c r="R525">
        <v>0</v>
      </c>
      <c r="S525">
        <v>0</v>
      </c>
      <c r="T525">
        <v>0</v>
      </c>
      <c r="U525">
        <v>0</v>
      </c>
      <c r="V525">
        <v>148</v>
      </c>
      <c r="W525">
        <v>202</v>
      </c>
      <c r="X525">
        <v>216</v>
      </c>
      <c r="Y525">
        <v>229</v>
      </c>
      <c r="Z525">
        <v>288</v>
      </c>
      <c r="AA525">
        <v>306</v>
      </c>
      <c r="AB525">
        <v>388</v>
      </c>
      <c r="AC525">
        <v>417</v>
      </c>
      <c r="AD525">
        <v>453</v>
      </c>
      <c r="AF525" s="124" t="s">
        <v>614</v>
      </c>
      <c r="AG525">
        <v>453</v>
      </c>
    </row>
    <row r="526" spans="1:33" ht="12.75">
      <c r="A526" s="124" t="s">
        <v>615</v>
      </c>
      <c r="B526">
        <v>0</v>
      </c>
      <c r="C526">
        <v>0</v>
      </c>
      <c r="D526">
        <v>0</v>
      </c>
      <c r="E526">
        <v>0</v>
      </c>
      <c r="F526">
        <v>0</v>
      </c>
      <c r="G526">
        <v>0</v>
      </c>
      <c r="H526">
        <v>0</v>
      </c>
      <c r="I526">
        <v>0</v>
      </c>
      <c r="J526">
        <v>0</v>
      </c>
      <c r="K526">
        <v>0</v>
      </c>
      <c r="L526">
        <v>0</v>
      </c>
      <c r="M526">
        <v>0</v>
      </c>
      <c r="N526">
        <v>0</v>
      </c>
      <c r="O526">
        <v>0</v>
      </c>
      <c r="P526">
        <v>0</v>
      </c>
      <c r="Q526">
        <v>0</v>
      </c>
      <c r="R526">
        <v>0</v>
      </c>
      <c r="S526">
        <v>0</v>
      </c>
      <c r="T526">
        <v>0</v>
      </c>
      <c r="U526">
        <v>0</v>
      </c>
      <c r="V526">
        <v>81</v>
      </c>
      <c r="W526">
        <v>120</v>
      </c>
      <c r="X526">
        <v>122</v>
      </c>
      <c r="Y526">
        <v>127</v>
      </c>
      <c r="Z526">
        <v>142</v>
      </c>
      <c r="AA526">
        <v>163</v>
      </c>
      <c r="AB526">
        <v>182</v>
      </c>
      <c r="AC526">
        <v>161</v>
      </c>
      <c r="AD526">
        <v>196</v>
      </c>
      <c r="AF526" s="124" t="s">
        <v>615</v>
      </c>
      <c r="AG526">
        <v>186</v>
      </c>
    </row>
    <row r="527" spans="1:33" ht="12.75">
      <c r="A527" s="124" t="s">
        <v>616</v>
      </c>
      <c r="B527">
        <v>0</v>
      </c>
      <c r="C527">
        <v>0</v>
      </c>
      <c r="D527">
        <v>0</v>
      </c>
      <c r="E527">
        <v>0</v>
      </c>
      <c r="F527">
        <v>0</v>
      </c>
      <c r="G527">
        <v>0</v>
      </c>
      <c r="H527">
        <v>0</v>
      </c>
      <c r="I527">
        <v>0</v>
      </c>
      <c r="J527">
        <v>0</v>
      </c>
      <c r="K527">
        <v>0</v>
      </c>
      <c r="L527">
        <v>0</v>
      </c>
      <c r="M527">
        <v>0</v>
      </c>
      <c r="N527">
        <v>0</v>
      </c>
      <c r="O527">
        <v>0</v>
      </c>
      <c r="P527">
        <v>0</v>
      </c>
      <c r="Q527">
        <v>0</v>
      </c>
      <c r="R527">
        <v>0</v>
      </c>
      <c r="S527">
        <v>0</v>
      </c>
      <c r="T527">
        <v>0</v>
      </c>
      <c r="U527">
        <v>0</v>
      </c>
      <c r="V527">
        <v>64</v>
      </c>
      <c r="W527">
        <v>96</v>
      </c>
      <c r="X527">
        <v>94</v>
      </c>
      <c r="Y527">
        <v>100</v>
      </c>
      <c r="Z527">
        <v>117</v>
      </c>
      <c r="AA527">
        <v>135</v>
      </c>
      <c r="AB527">
        <v>145</v>
      </c>
      <c r="AC527">
        <v>128</v>
      </c>
      <c r="AD527">
        <v>153</v>
      </c>
      <c r="AF527" s="124" t="s">
        <v>616</v>
      </c>
      <c r="AG527">
        <v>152</v>
      </c>
    </row>
    <row r="528" spans="1:33" ht="12.75">
      <c r="A528" s="124" t="s">
        <v>617</v>
      </c>
      <c r="B528">
        <v>0</v>
      </c>
      <c r="C528">
        <v>0</v>
      </c>
      <c r="D528">
        <v>0</v>
      </c>
      <c r="E528">
        <v>0</v>
      </c>
      <c r="F528">
        <v>0</v>
      </c>
      <c r="G528">
        <v>0</v>
      </c>
      <c r="H528">
        <v>0</v>
      </c>
      <c r="I528">
        <v>0</v>
      </c>
      <c r="J528">
        <v>0</v>
      </c>
      <c r="K528">
        <v>0</v>
      </c>
      <c r="L528">
        <v>0</v>
      </c>
      <c r="M528">
        <v>0</v>
      </c>
      <c r="N528">
        <v>0</v>
      </c>
      <c r="O528">
        <v>0</v>
      </c>
      <c r="P528">
        <v>0</v>
      </c>
      <c r="Q528">
        <v>0</v>
      </c>
      <c r="R528">
        <v>0</v>
      </c>
      <c r="S528">
        <v>0</v>
      </c>
      <c r="T528">
        <v>0</v>
      </c>
      <c r="U528">
        <v>0</v>
      </c>
      <c r="V528">
        <v>17</v>
      </c>
      <c r="W528">
        <v>24</v>
      </c>
      <c r="X528">
        <v>28</v>
      </c>
      <c r="Y528">
        <v>27</v>
      </c>
      <c r="Z528">
        <v>25</v>
      </c>
      <c r="AA528">
        <v>28</v>
      </c>
      <c r="AB528">
        <v>37</v>
      </c>
      <c r="AC528">
        <v>33</v>
      </c>
      <c r="AD528">
        <v>43</v>
      </c>
      <c r="AF528" s="124" t="s">
        <v>617</v>
      </c>
      <c r="AG528">
        <v>34</v>
      </c>
    </row>
    <row r="529" spans="1:33" ht="12.75">
      <c r="A529" s="124" t="s">
        <v>618</v>
      </c>
      <c r="B529">
        <v>0</v>
      </c>
      <c r="C529">
        <v>0</v>
      </c>
      <c r="D529">
        <v>0</v>
      </c>
      <c r="E529">
        <v>0</v>
      </c>
      <c r="F529">
        <v>0</v>
      </c>
      <c r="G529">
        <v>0</v>
      </c>
      <c r="H529">
        <v>0</v>
      </c>
      <c r="I529">
        <v>0</v>
      </c>
      <c r="J529">
        <v>0</v>
      </c>
      <c r="K529">
        <v>0</v>
      </c>
      <c r="L529">
        <v>0</v>
      </c>
      <c r="M529">
        <v>0</v>
      </c>
      <c r="N529">
        <v>0</v>
      </c>
      <c r="O529">
        <v>0</v>
      </c>
      <c r="P529">
        <v>0</v>
      </c>
      <c r="Q529">
        <v>0</v>
      </c>
      <c r="R529">
        <v>0</v>
      </c>
      <c r="S529">
        <v>0</v>
      </c>
      <c r="T529">
        <v>0</v>
      </c>
      <c r="U529">
        <v>0</v>
      </c>
      <c r="V529">
        <v>483</v>
      </c>
      <c r="W529">
        <v>641</v>
      </c>
      <c r="X529">
        <v>788</v>
      </c>
      <c r="Y529">
        <v>828</v>
      </c>
      <c r="Z529">
        <v>963</v>
      </c>
      <c r="AA529">
        <v>951</v>
      </c>
      <c r="AB529">
        <v>1530</v>
      </c>
      <c r="AC529">
        <v>1557</v>
      </c>
      <c r="AD529">
        <v>1836</v>
      </c>
      <c r="AF529" s="124" t="s">
        <v>618</v>
      </c>
      <c r="AG529">
        <v>1879</v>
      </c>
    </row>
    <row r="530" spans="1:33" ht="12.75">
      <c r="A530" s="124" t="s">
        <v>619</v>
      </c>
      <c r="B530">
        <v>0</v>
      </c>
      <c r="C530">
        <v>0</v>
      </c>
      <c r="D530">
        <v>0</v>
      </c>
      <c r="E530">
        <v>0</v>
      </c>
      <c r="F530">
        <v>0</v>
      </c>
      <c r="G530">
        <v>0</v>
      </c>
      <c r="H530">
        <v>0</v>
      </c>
      <c r="I530">
        <v>0</v>
      </c>
      <c r="J530">
        <v>0</v>
      </c>
      <c r="K530">
        <v>0</v>
      </c>
      <c r="L530">
        <v>0</v>
      </c>
      <c r="M530">
        <v>0</v>
      </c>
      <c r="N530">
        <v>0</v>
      </c>
      <c r="O530">
        <v>0</v>
      </c>
      <c r="P530">
        <v>0</v>
      </c>
      <c r="Q530">
        <v>0</v>
      </c>
      <c r="R530">
        <v>0</v>
      </c>
      <c r="S530">
        <v>0</v>
      </c>
      <c r="T530">
        <v>0</v>
      </c>
      <c r="U530">
        <v>0</v>
      </c>
      <c r="V530">
        <v>339</v>
      </c>
      <c r="W530">
        <v>500</v>
      </c>
      <c r="X530">
        <v>588</v>
      </c>
      <c r="Y530">
        <v>643</v>
      </c>
      <c r="Z530">
        <v>726</v>
      </c>
      <c r="AA530">
        <v>733</v>
      </c>
      <c r="AB530">
        <v>1211</v>
      </c>
      <c r="AC530">
        <v>1294</v>
      </c>
      <c r="AD530">
        <v>1548</v>
      </c>
      <c r="AF530" s="124" t="s">
        <v>619</v>
      </c>
      <c r="AG530">
        <v>1585</v>
      </c>
    </row>
    <row r="531" spans="1:33" ht="12.75">
      <c r="A531" s="124" t="s">
        <v>620</v>
      </c>
      <c r="B531">
        <v>0</v>
      </c>
      <c r="C531">
        <v>0</v>
      </c>
      <c r="D531">
        <v>0</v>
      </c>
      <c r="E531">
        <v>0</v>
      </c>
      <c r="F531">
        <v>0</v>
      </c>
      <c r="G531">
        <v>0</v>
      </c>
      <c r="H531">
        <v>0</v>
      </c>
      <c r="I531">
        <v>0</v>
      </c>
      <c r="J531">
        <v>0</v>
      </c>
      <c r="K531">
        <v>0</v>
      </c>
      <c r="L531">
        <v>0</v>
      </c>
      <c r="M531">
        <v>0</v>
      </c>
      <c r="N531">
        <v>0</v>
      </c>
      <c r="O531">
        <v>0</v>
      </c>
      <c r="P531">
        <v>0</v>
      </c>
      <c r="Q531">
        <v>0</v>
      </c>
      <c r="R531">
        <v>0</v>
      </c>
      <c r="S531">
        <v>0</v>
      </c>
      <c r="T531">
        <v>0</v>
      </c>
      <c r="U531">
        <v>0</v>
      </c>
      <c r="V531">
        <v>65</v>
      </c>
      <c r="W531">
        <v>72</v>
      </c>
      <c r="X531">
        <v>127</v>
      </c>
      <c r="Y531">
        <v>112</v>
      </c>
      <c r="Z531">
        <v>136</v>
      </c>
      <c r="AA531">
        <v>130</v>
      </c>
      <c r="AB531">
        <v>173</v>
      </c>
      <c r="AC531">
        <v>122</v>
      </c>
      <c r="AD531">
        <v>137</v>
      </c>
      <c r="AF531" s="124" t="s">
        <v>620</v>
      </c>
      <c r="AG531">
        <v>130</v>
      </c>
    </row>
    <row r="532" spans="1:33" ht="12.75">
      <c r="A532" s="124" t="s">
        <v>621</v>
      </c>
      <c r="B532">
        <v>0</v>
      </c>
      <c r="C532">
        <v>0</v>
      </c>
      <c r="D532">
        <v>0</v>
      </c>
      <c r="E532">
        <v>0</v>
      </c>
      <c r="F532">
        <v>0</v>
      </c>
      <c r="G532">
        <v>0</v>
      </c>
      <c r="H532">
        <v>0</v>
      </c>
      <c r="I532">
        <v>0</v>
      </c>
      <c r="J532">
        <v>0</v>
      </c>
      <c r="K532">
        <v>0</v>
      </c>
      <c r="L532">
        <v>0</v>
      </c>
      <c r="M532">
        <v>0</v>
      </c>
      <c r="N532">
        <v>0</v>
      </c>
      <c r="O532">
        <v>0</v>
      </c>
      <c r="P532">
        <v>0</v>
      </c>
      <c r="Q532">
        <v>0</v>
      </c>
      <c r="R532">
        <v>0</v>
      </c>
      <c r="S532">
        <v>0</v>
      </c>
      <c r="T532">
        <v>0</v>
      </c>
      <c r="U532">
        <v>0</v>
      </c>
      <c r="V532">
        <v>79</v>
      </c>
      <c r="W532">
        <v>69</v>
      </c>
      <c r="X532">
        <v>73</v>
      </c>
      <c r="Y532">
        <v>73</v>
      </c>
      <c r="Z532">
        <v>101</v>
      </c>
      <c r="AA532">
        <v>88</v>
      </c>
      <c r="AB532">
        <v>146</v>
      </c>
      <c r="AC532">
        <v>141</v>
      </c>
      <c r="AD532">
        <v>151</v>
      </c>
      <c r="AF532" s="124" t="s">
        <v>621</v>
      </c>
      <c r="AG532">
        <v>164</v>
      </c>
    </row>
    <row r="533" spans="1:33" ht="12.75">
      <c r="A533" s="124" t="s">
        <v>622</v>
      </c>
      <c r="B533">
        <v>0</v>
      </c>
      <c r="C533">
        <v>0</v>
      </c>
      <c r="D533">
        <v>0</v>
      </c>
      <c r="E533">
        <v>0</v>
      </c>
      <c r="F533">
        <v>0</v>
      </c>
      <c r="G533">
        <v>0</v>
      </c>
      <c r="H533">
        <v>0</v>
      </c>
      <c r="I533">
        <v>0</v>
      </c>
      <c r="J533">
        <v>0</v>
      </c>
      <c r="K533">
        <v>0</v>
      </c>
      <c r="L533">
        <v>0</v>
      </c>
      <c r="M533">
        <v>0</v>
      </c>
      <c r="N533">
        <v>0</v>
      </c>
      <c r="O533">
        <v>0</v>
      </c>
      <c r="P533">
        <v>0</v>
      </c>
      <c r="Q533">
        <v>0</v>
      </c>
      <c r="R533">
        <v>0</v>
      </c>
      <c r="S533">
        <v>0</v>
      </c>
      <c r="T533">
        <v>0</v>
      </c>
      <c r="U533">
        <v>0</v>
      </c>
      <c r="V533">
        <v>41</v>
      </c>
      <c r="W533">
        <v>57</v>
      </c>
      <c r="X533">
        <v>62</v>
      </c>
      <c r="Y533">
        <v>60</v>
      </c>
      <c r="Z533">
        <v>69</v>
      </c>
      <c r="AA533">
        <v>71</v>
      </c>
      <c r="AB533">
        <v>203</v>
      </c>
      <c r="AC533">
        <v>210</v>
      </c>
      <c r="AD533">
        <v>237</v>
      </c>
      <c r="AF533" s="124" t="s">
        <v>622</v>
      </c>
      <c r="AG533">
        <v>238</v>
      </c>
    </row>
    <row r="534" spans="1:33" ht="12.75">
      <c r="A534" s="124" t="s">
        <v>623</v>
      </c>
      <c r="B534">
        <v>0</v>
      </c>
      <c r="C534">
        <v>0</v>
      </c>
      <c r="D534">
        <v>0</v>
      </c>
      <c r="E534">
        <v>0</v>
      </c>
      <c r="F534">
        <v>0</v>
      </c>
      <c r="G534">
        <v>0</v>
      </c>
      <c r="H534">
        <v>0</v>
      </c>
      <c r="I534">
        <v>0</v>
      </c>
      <c r="J534">
        <v>0</v>
      </c>
      <c r="K534">
        <v>0</v>
      </c>
      <c r="L534">
        <v>0</v>
      </c>
      <c r="M534">
        <v>0</v>
      </c>
      <c r="N534">
        <v>0</v>
      </c>
      <c r="O534">
        <v>0</v>
      </c>
      <c r="P534">
        <v>0</v>
      </c>
      <c r="Q534">
        <v>0</v>
      </c>
      <c r="R534">
        <v>0</v>
      </c>
      <c r="S534">
        <v>0</v>
      </c>
      <c r="T534">
        <v>0</v>
      </c>
      <c r="U534">
        <v>0</v>
      </c>
      <c r="V534">
        <v>37</v>
      </c>
      <c r="W534">
        <v>55</v>
      </c>
      <c r="X534">
        <v>60</v>
      </c>
      <c r="Y534">
        <v>55</v>
      </c>
      <c r="Z534">
        <v>62</v>
      </c>
      <c r="AA534">
        <v>64</v>
      </c>
      <c r="AB534">
        <v>188</v>
      </c>
      <c r="AC534">
        <v>172</v>
      </c>
      <c r="AD534">
        <v>191</v>
      </c>
      <c r="AF534" s="124" t="s">
        <v>623</v>
      </c>
      <c r="AG534">
        <v>200</v>
      </c>
    </row>
    <row r="535" spans="1:33" ht="12.75">
      <c r="A535" s="124" t="s">
        <v>624</v>
      </c>
      <c r="B535">
        <v>0</v>
      </c>
      <c r="C535">
        <v>0</v>
      </c>
      <c r="D535">
        <v>0</v>
      </c>
      <c r="E535">
        <v>0</v>
      </c>
      <c r="F535">
        <v>0</v>
      </c>
      <c r="G535">
        <v>0</v>
      </c>
      <c r="H535">
        <v>0</v>
      </c>
      <c r="I535">
        <v>0</v>
      </c>
      <c r="J535">
        <v>0</v>
      </c>
      <c r="K535">
        <v>0</v>
      </c>
      <c r="L535">
        <v>0</v>
      </c>
      <c r="M535">
        <v>0</v>
      </c>
      <c r="N535">
        <v>0</v>
      </c>
      <c r="O535">
        <v>0</v>
      </c>
      <c r="P535">
        <v>0</v>
      </c>
      <c r="Q535">
        <v>0</v>
      </c>
      <c r="R535">
        <v>0</v>
      </c>
      <c r="S535">
        <v>0</v>
      </c>
      <c r="T535">
        <v>0</v>
      </c>
      <c r="U535">
        <v>0</v>
      </c>
      <c r="V535">
        <v>36</v>
      </c>
      <c r="W535">
        <v>50</v>
      </c>
      <c r="X535">
        <v>56</v>
      </c>
      <c r="Y535">
        <v>53</v>
      </c>
      <c r="Z535">
        <v>55</v>
      </c>
      <c r="AA535">
        <v>55</v>
      </c>
      <c r="AB535">
        <v>172</v>
      </c>
      <c r="AC535">
        <v>150</v>
      </c>
      <c r="AD535">
        <v>170</v>
      </c>
      <c r="AF535" s="124" t="s">
        <v>624</v>
      </c>
      <c r="AG535">
        <v>167</v>
      </c>
    </row>
    <row r="536" spans="1:33" ht="12.75">
      <c r="A536" s="124" t="s">
        <v>625</v>
      </c>
      <c r="B536">
        <v>0</v>
      </c>
      <c r="C536">
        <v>0</v>
      </c>
      <c r="D536">
        <v>0</v>
      </c>
      <c r="E536">
        <v>0</v>
      </c>
      <c r="F536">
        <v>0</v>
      </c>
      <c r="G536">
        <v>0</v>
      </c>
      <c r="H536">
        <v>0</v>
      </c>
      <c r="I536">
        <v>0</v>
      </c>
      <c r="J536">
        <v>0</v>
      </c>
      <c r="K536">
        <v>0</v>
      </c>
      <c r="L536">
        <v>0</v>
      </c>
      <c r="M536">
        <v>0</v>
      </c>
      <c r="N536">
        <v>0</v>
      </c>
      <c r="O536">
        <v>0</v>
      </c>
      <c r="P536">
        <v>0</v>
      </c>
      <c r="Q536">
        <v>0</v>
      </c>
      <c r="R536">
        <v>0</v>
      </c>
      <c r="S536">
        <v>0</v>
      </c>
      <c r="T536">
        <v>0</v>
      </c>
      <c r="U536">
        <v>0</v>
      </c>
      <c r="V536">
        <v>4</v>
      </c>
      <c r="W536">
        <v>2</v>
      </c>
      <c r="X536">
        <v>2</v>
      </c>
      <c r="Y536">
        <v>5</v>
      </c>
      <c r="Z536">
        <v>7</v>
      </c>
      <c r="AA536">
        <v>7</v>
      </c>
      <c r="AB536">
        <v>15</v>
      </c>
      <c r="AC536">
        <v>38</v>
      </c>
      <c r="AD536">
        <v>46</v>
      </c>
      <c r="AF536" s="124" t="s">
        <v>625</v>
      </c>
      <c r="AG536">
        <v>38</v>
      </c>
    </row>
    <row r="537" spans="1:33" ht="12.75">
      <c r="A537" s="124" t="s">
        <v>626</v>
      </c>
      <c r="B537">
        <v>0</v>
      </c>
      <c r="C537">
        <v>0</v>
      </c>
      <c r="D537">
        <v>0</v>
      </c>
      <c r="E537">
        <v>0</v>
      </c>
      <c r="F537">
        <v>0</v>
      </c>
      <c r="G537">
        <v>0</v>
      </c>
      <c r="H537">
        <v>0</v>
      </c>
      <c r="I537">
        <v>0</v>
      </c>
      <c r="J537">
        <v>0</v>
      </c>
      <c r="K537">
        <v>0</v>
      </c>
      <c r="L537">
        <v>0</v>
      </c>
      <c r="M537">
        <v>0</v>
      </c>
      <c r="N537">
        <v>0</v>
      </c>
      <c r="O537">
        <v>0</v>
      </c>
      <c r="P537">
        <v>0</v>
      </c>
      <c r="Q537">
        <v>0</v>
      </c>
      <c r="R537">
        <v>0</v>
      </c>
      <c r="S537">
        <v>0</v>
      </c>
      <c r="T537">
        <v>0</v>
      </c>
      <c r="U537">
        <v>0</v>
      </c>
      <c r="V537">
        <v>97</v>
      </c>
      <c r="W537">
        <v>136</v>
      </c>
      <c r="X537">
        <v>144</v>
      </c>
      <c r="Y537">
        <v>153</v>
      </c>
      <c r="Z537">
        <v>206</v>
      </c>
      <c r="AA537">
        <v>192</v>
      </c>
      <c r="AB537">
        <v>285</v>
      </c>
      <c r="AC537">
        <v>302</v>
      </c>
      <c r="AD537">
        <v>282</v>
      </c>
      <c r="AF537" s="124" t="s">
        <v>626</v>
      </c>
      <c r="AG537">
        <v>371</v>
      </c>
    </row>
    <row r="538" spans="1:33" ht="12.75">
      <c r="A538" s="124" t="s">
        <v>627</v>
      </c>
      <c r="B538">
        <v>0</v>
      </c>
      <c r="C538">
        <v>0</v>
      </c>
      <c r="D538">
        <v>0</v>
      </c>
      <c r="E538">
        <v>0</v>
      </c>
      <c r="F538">
        <v>0</v>
      </c>
      <c r="G538">
        <v>0</v>
      </c>
      <c r="H538">
        <v>0</v>
      </c>
      <c r="I538">
        <v>0</v>
      </c>
      <c r="J538">
        <v>0</v>
      </c>
      <c r="K538">
        <v>0</v>
      </c>
      <c r="L538">
        <v>0</v>
      </c>
      <c r="M538">
        <v>0</v>
      </c>
      <c r="N538">
        <v>0</v>
      </c>
      <c r="O538">
        <v>0</v>
      </c>
      <c r="P538">
        <v>0</v>
      </c>
      <c r="Q538">
        <v>0</v>
      </c>
      <c r="R538">
        <v>0</v>
      </c>
      <c r="S538">
        <v>0</v>
      </c>
      <c r="T538">
        <v>0</v>
      </c>
      <c r="U538">
        <v>0</v>
      </c>
      <c r="V538">
        <v>26</v>
      </c>
      <c r="W538">
        <v>31</v>
      </c>
      <c r="X538">
        <v>23</v>
      </c>
      <c r="Y538">
        <v>38</v>
      </c>
      <c r="Z538">
        <v>33</v>
      </c>
      <c r="AA538">
        <v>41</v>
      </c>
      <c r="AB538">
        <v>45</v>
      </c>
      <c r="AC538">
        <v>34</v>
      </c>
      <c r="AD538">
        <v>32</v>
      </c>
      <c r="AF538" s="124" t="s">
        <v>627</v>
      </c>
      <c r="AG538">
        <v>43</v>
      </c>
    </row>
    <row r="539" spans="1:33" ht="12.75">
      <c r="A539" s="124" t="s">
        <v>628</v>
      </c>
      <c r="B539">
        <v>0</v>
      </c>
      <c r="C539">
        <v>0</v>
      </c>
      <c r="D539">
        <v>0</v>
      </c>
      <c r="E539">
        <v>0</v>
      </c>
      <c r="F539">
        <v>0</v>
      </c>
      <c r="G539">
        <v>0</v>
      </c>
      <c r="H539">
        <v>0</v>
      </c>
      <c r="I539">
        <v>0</v>
      </c>
      <c r="J539">
        <v>0</v>
      </c>
      <c r="K539">
        <v>0</v>
      </c>
      <c r="L539">
        <v>0</v>
      </c>
      <c r="M539">
        <v>0</v>
      </c>
      <c r="N539">
        <v>0</v>
      </c>
      <c r="O539">
        <v>0</v>
      </c>
      <c r="P539">
        <v>0</v>
      </c>
      <c r="Q539">
        <v>0</v>
      </c>
      <c r="R539">
        <v>0</v>
      </c>
      <c r="S539">
        <v>0</v>
      </c>
      <c r="T539">
        <v>0</v>
      </c>
      <c r="U539">
        <v>0</v>
      </c>
      <c r="V539">
        <v>1</v>
      </c>
      <c r="W539">
        <v>2</v>
      </c>
      <c r="X539">
        <v>4</v>
      </c>
      <c r="Y539">
        <v>11</v>
      </c>
      <c r="Z539">
        <v>16</v>
      </c>
      <c r="AA539">
        <v>17</v>
      </c>
      <c r="AB539">
        <v>26</v>
      </c>
      <c r="AC539">
        <v>33</v>
      </c>
      <c r="AD539">
        <v>35</v>
      </c>
      <c r="AF539" s="124" t="s">
        <v>628</v>
      </c>
      <c r="AG539">
        <v>68</v>
      </c>
    </row>
    <row r="540" spans="1:33" ht="12.75">
      <c r="A540" s="124" t="s">
        <v>629</v>
      </c>
      <c r="B540">
        <v>0</v>
      </c>
      <c r="C540">
        <v>0</v>
      </c>
      <c r="D540">
        <v>0</v>
      </c>
      <c r="E540">
        <v>0</v>
      </c>
      <c r="F540">
        <v>0</v>
      </c>
      <c r="G540">
        <v>0</v>
      </c>
      <c r="H540">
        <v>0</v>
      </c>
      <c r="I540">
        <v>0</v>
      </c>
      <c r="J540">
        <v>0</v>
      </c>
      <c r="K540">
        <v>0</v>
      </c>
      <c r="L540">
        <v>0</v>
      </c>
      <c r="M540">
        <v>0</v>
      </c>
      <c r="N540">
        <v>0</v>
      </c>
      <c r="O540">
        <v>0</v>
      </c>
      <c r="P540">
        <v>0</v>
      </c>
      <c r="Q540">
        <v>0</v>
      </c>
      <c r="R540">
        <v>0</v>
      </c>
      <c r="S540">
        <v>0</v>
      </c>
      <c r="T540">
        <v>0</v>
      </c>
      <c r="U540">
        <v>0</v>
      </c>
      <c r="V540">
        <v>19</v>
      </c>
      <c r="W540">
        <v>20</v>
      </c>
      <c r="X540">
        <v>15</v>
      </c>
      <c r="Y540">
        <v>14</v>
      </c>
      <c r="Z540">
        <v>19</v>
      </c>
      <c r="AA540">
        <v>32</v>
      </c>
      <c r="AB540">
        <v>66</v>
      </c>
      <c r="AC540">
        <v>50</v>
      </c>
      <c r="AD540">
        <v>52</v>
      </c>
      <c r="AF540" s="124" t="s">
        <v>629</v>
      </c>
      <c r="AG540">
        <v>57</v>
      </c>
    </row>
    <row r="541" spans="1:33" ht="12.75">
      <c r="A541" s="124" t="s">
        <v>630</v>
      </c>
      <c r="B541">
        <v>0</v>
      </c>
      <c r="C541">
        <v>0</v>
      </c>
      <c r="D541">
        <v>0</v>
      </c>
      <c r="E541">
        <v>0</v>
      </c>
      <c r="F541">
        <v>0</v>
      </c>
      <c r="G541">
        <v>0</v>
      </c>
      <c r="H541">
        <v>0</v>
      </c>
      <c r="I541">
        <v>0</v>
      </c>
      <c r="J541">
        <v>0</v>
      </c>
      <c r="K541">
        <v>0</v>
      </c>
      <c r="L541">
        <v>0</v>
      </c>
      <c r="M541">
        <v>0</v>
      </c>
      <c r="N541">
        <v>0</v>
      </c>
      <c r="O541">
        <v>0</v>
      </c>
      <c r="P541">
        <v>0</v>
      </c>
      <c r="Q541">
        <v>0</v>
      </c>
      <c r="R541">
        <v>0</v>
      </c>
      <c r="S541">
        <v>0</v>
      </c>
      <c r="T541">
        <v>0</v>
      </c>
      <c r="U541">
        <v>0</v>
      </c>
      <c r="V541">
        <v>51</v>
      </c>
      <c r="W541">
        <v>83</v>
      </c>
      <c r="X541">
        <v>102</v>
      </c>
      <c r="Y541">
        <v>90</v>
      </c>
      <c r="Z541">
        <v>138</v>
      </c>
      <c r="AA541">
        <v>102</v>
      </c>
      <c r="AB541">
        <v>148</v>
      </c>
      <c r="AC541">
        <v>185</v>
      </c>
      <c r="AD541">
        <v>163</v>
      </c>
      <c r="AF541" s="124" t="s">
        <v>630</v>
      </c>
      <c r="AG541">
        <v>203</v>
      </c>
    </row>
    <row r="542" spans="1:33" ht="12.75">
      <c r="A542" s="124" t="s">
        <v>631</v>
      </c>
      <c r="B542">
        <v>0</v>
      </c>
      <c r="C542">
        <v>0</v>
      </c>
      <c r="D542">
        <v>0</v>
      </c>
      <c r="E542">
        <v>0</v>
      </c>
      <c r="F542">
        <v>0</v>
      </c>
      <c r="G542">
        <v>0</v>
      </c>
      <c r="H542">
        <v>0</v>
      </c>
      <c r="I542">
        <v>0</v>
      </c>
      <c r="J542">
        <v>0</v>
      </c>
      <c r="K542">
        <v>0</v>
      </c>
      <c r="L542">
        <v>0</v>
      </c>
      <c r="M542">
        <v>0</v>
      </c>
      <c r="N542">
        <v>0</v>
      </c>
      <c r="O542">
        <v>0</v>
      </c>
      <c r="P542">
        <v>0</v>
      </c>
      <c r="Q542">
        <v>0</v>
      </c>
      <c r="R542">
        <v>0</v>
      </c>
      <c r="S542">
        <v>0</v>
      </c>
      <c r="T542">
        <v>0</v>
      </c>
      <c r="U542">
        <v>0</v>
      </c>
      <c r="V542">
        <v>0</v>
      </c>
      <c r="W542">
        <v>0</v>
      </c>
      <c r="X542">
        <v>0</v>
      </c>
      <c r="Y542">
        <v>0</v>
      </c>
      <c r="Z542">
        <v>0</v>
      </c>
      <c r="AA542">
        <v>0</v>
      </c>
      <c r="AB542">
        <v>2</v>
      </c>
      <c r="AC542">
        <v>2</v>
      </c>
      <c r="AD542">
        <v>0</v>
      </c>
      <c r="AF542" s="124" t="s">
        <v>631</v>
      </c>
      <c r="AG542">
        <v>1</v>
      </c>
    </row>
    <row r="543" spans="1:33" ht="12.75">
      <c r="A543" s="124" t="s">
        <v>632</v>
      </c>
      <c r="B543">
        <v>0</v>
      </c>
      <c r="C543">
        <v>0</v>
      </c>
      <c r="D543">
        <v>0</v>
      </c>
      <c r="E543">
        <v>0</v>
      </c>
      <c r="F543">
        <v>0</v>
      </c>
      <c r="G543">
        <v>0</v>
      </c>
      <c r="H543">
        <v>0</v>
      </c>
      <c r="I543">
        <v>0</v>
      </c>
      <c r="J543">
        <v>0</v>
      </c>
      <c r="K543">
        <v>0</v>
      </c>
      <c r="L543">
        <v>0</v>
      </c>
      <c r="M543">
        <v>0</v>
      </c>
      <c r="N543">
        <v>0</v>
      </c>
      <c r="O543">
        <v>0</v>
      </c>
      <c r="P543">
        <v>0</v>
      </c>
      <c r="Q543">
        <v>0</v>
      </c>
      <c r="R543">
        <v>0</v>
      </c>
      <c r="S543">
        <v>0</v>
      </c>
      <c r="T543">
        <v>0</v>
      </c>
      <c r="U543">
        <v>0</v>
      </c>
      <c r="V543">
        <v>2</v>
      </c>
      <c r="W543">
        <v>0</v>
      </c>
      <c r="X543">
        <v>4</v>
      </c>
      <c r="Y543">
        <v>1</v>
      </c>
      <c r="Z543">
        <v>1</v>
      </c>
      <c r="AA543">
        <v>3</v>
      </c>
      <c r="AB543">
        <v>1</v>
      </c>
      <c r="AC543">
        <v>2</v>
      </c>
      <c r="AD543">
        <v>4</v>
      </c>
      <c r="AF543" s="124" t="s">
        <v>632</v>
      </c>
      <c r="AG543">
        <v>4</v>
      </c>
    </row>
    <row r="544" spans="1:33" ht="12.75">
      <c r="A544" s="124" t="s">
        <v>633</v>
      </c>
      <c r="B544">
        <v>0</v>
      </c>
      <c r="C544">
        <v>0</v>
      </c>
      <c r="D544">
        <v>0</v>
      </c>
      <c r="E544">
        <v>0</v>
      </c>
      <c r="F544">
        <v>0</v>
      </c>
      <c r="G544">
        <v>0</v>
      </c>
      <c r="H544">
        <v>0</v>
      </c>
      <c r="I544">
        <v>0</v>
      </c>
      <c r="J544">
        <v>0</v>
      </c>
      <c r="K544">
        <v>0</v>
      </c>
      <c r="L544">
        <v>0</v>
      </c>
      <c r="M544">
        <v>0</v>
      </c>
      <c r="N544">
        <v>0</v>
      </c>
      <c r="O544">
        <v>0</v>
      </c>
      <c r="P544">
        <v>0</v>
      </c>
      <c r="Q544">
        <v>0</v>
      </c>
      <c r="R544">
        <v>0</v>
      </c>
      <c r="S544">
        <v>0</v>
      </c>
      <c r="T544">
        <v>0</v>
      </c>
      <c r="U544">
        <v>0</v>
      </c>
      <c r="V544">
        <v>2582</v>
      </c>
      <c r="W544">
        <v>2985</v>
      </c>
      <c r="X544">
        <v>3576</v>
      </c>
      <c r="Y544">
        <v>3740</v>
      </c>
      <c r="Z544">
        <v>3973</v>
      </c>
      <c r="AA544">
        <v>4244</v>
      </c>
      <c r="AB544">
        <v>6442</v>
      </c>
      <c r="AC544">
        <v>6937</v>
      </c>
      <c r="AD544">
        <v>7464</v>
      </c>
      <c r="AF544" s="124" t="s">
        <v>633</v>
      </c>
      <c r="AG544">
        <v>7904</v>
      </c>
    </row>
    <row r="545" spans="1:33" ht="12.75">
      <c r="A545" s="124" t="s">
        <v>634</v>
      </c>
      <c r="B545">
        <v>0</v>
      </c>
      <c r="C545">
        <v>0</v>
      </c>
      <c r="D545">
        <v>0</v>
      </c>
      <c r="E545">
        <v>0</v>
      </c>
      <c r="F545">
        <v>0</v>
      </c>
      <c r="G545">
        <v>0</v>
      </c>
      <c r="H545">
        <v>0</v>
      </c>
      <c r="I545">
        <v>0</v>
      </c>
      <c r="J545">
        <v>0</v>
      </c>
      <c r="K545">
        <v>0</v>
      </c>
      <c r="L545">
        <v>0</v>
      </c>
      <c r="M545">
        <v>0</v>
      </c>
      <c r="N545">
        <v>0</v>
      </c>
      <c r="O545">
        <v>0</v>
      </c>
      <c r="P545">
        <v>0</v>
      </c>
      <c r="Q545">
        <v>0</v>
      </c>
      <c r="R545">
        <v>0</v>
      </c>
      <c r="S545">
        <v>0</v>
      </c>
      <c r="T545">
        <v>0</v>
      </c>
      <c r="U545">
        <v>0</v>
      </c>
      <c r="V545">
        <v>20</v>
      </c>
      <c r="W545">
        <v>16</v>
      </c>
      <c r="X545">
        <v>22</v>
      </c>
      <c r="Y545">
        <v>18</v>
      </c>
      <c r="Z545">
        <v>24</v>
      </c>
      <c r="AA545">
        <v>23</v>
      </c>
      <c r="AB545">
        <v>28</v>
      </c>
      <c r="AC545">
        <v>37</v>
      </c>
      <c r="AD545">
        <v>38</v>
      </c>
      <c r="AF545" s="124" t="s">
        <v>634</v>
      </c>
      <c r="AG545">
        <v>32</v>
      </c>
    </row>
    <row r="546" spans="1:33" ht="12.75">
      <c r="A546" s="124" t="s">
        <v>635</v>
      </c>
      <c r="B546">
        <v>0</v>
      </c>
      <c r="C546">
        <v>0</v>
      </c>
      <c r="D546">
        <v>0</v>
      </c>
      <c r="E546">
        <v>0</v>
      </c>
      <c r="F546">
        <v>0</v>
      </c>
      <c r="G546">
        <v>0</v>
      </c>
      <c r="H546">
        <v>0</v>
      </c>
      <c r="I546">
        <v>0</v>
      </c>
      <c r="J546">
        <v>0</v>
      </c>
      <c r="K546">
        <v>0</v>
      </c>
      <c r="L546">
        <v>0</v>
      </c>
      <c r="M546">
        <v>0</v>
      </c>
      <c r="N546">
        <v>0</v>
      </c>
      <c r="O546">
        <v>0</v>
      </c>
      <c r="P546">
        <v>0</v>
      </c>
      <c r="Q546">
        <v>0</v>
      </c>
      <c r="R546">
        <v>0</v>
      </c>
      <c r="S546">
        <v>0</v>
      </c>
      <c r="T546">
        <v>0</v>
      </c>
      <c r="U546">
        <v>0</v>
      </c>
      <c r="V546">
        <v>255</v>
      </c>
      <c r="W546">
        <v>278</v>
      </c>
      <c r="X546">
        <v>359</v>
      </c>
      <c r="Y546">
        <v>440</v>
      </c>
      <c r="Z546">
        <v>446</v>
      </c>
      <c r="AA546">
        <v>569</v>
      </c>
      <c r="AB546">
        <v>1166</v>
      </c>
      <c r="AC546">
        <v>1149</v>
      </c>
      <c r="AD546">
        <v>1298</v>
      </c>
      <c r="AF546" s="124" t="s">
        <v>635</v>
      </c>
      <c r="AG546">
        <v>1372</v>
      </c>
    </row>
    <row r="547" spans="1:33" ht="12.75">
      <c r="A547" s="124" t="s">
        <v>636</v>
      </c>
      <c r="B547">
        <v>0</v>
      </c>
      <c r="C547">
        <v>0</v>
      </c>
      <c r="D547">
        <v>0</v>
      </c>
      <c r="E547">
        <v>0</v>
      </c>
      <c r="F547">
        <v>0</v>
      </c>
      <c r="G547">
        <v>0</v>
      </c>
      <c r="H547">
        <v>0</v>
      </c>
      <c r="I547">
        <v>0</v>
      </c>
      <c r="J547">
        <v>0</v>
      </c>
      <c r="K547">
        <v>0</v>
      </c>
      <c r="L547">
        <v>0</v>
      </c>
      <c r="M547">
        <v>0</v>
      </c>
      <c r="N547">
        <v>0</v>
      </c>
      <c r="O547">
        <v>0</v>
      </c>
      <c r="P547">
        <v>0</v>
      </c>
      <c r="Q547">
        <v>0</v>
      </c>
      <c r="R547">
        <v>0</v>
      </c>
      <c r="S547">
        <v>0</v>
      </c>
      <c r="T547">
        <v>0</v>
      </c>
      <c r="U547">
        <v>0</v>
      </c>
      <c r="V547">
        <v>585</v>
      </c>
      <c r="W547">
        <v>604</v>
      </c>
      <c r="X547">
        <v>755</v>
      </c>
      <c r="Y547">
        <v>765</v>
      </c>
      <c r="Z547">
        <v>875</v>
      </c>
      <c r="AA547">
        <v>947</v>
      </c>
      <c r="AB547">
        <v>1384</v>
      </c>
      <c r="AC547">
        <v>1515</v>
      </c>
      <c r="AD547">
        <v>1820</v>
      </c>
      <c r="AF547" s="124" t="s">
        <v>636</v>
      </c>
      <c r="AG547">
        <v>2062</v>
      </c>
    </row>
    <row r="548" spans="1:33" ht="12.75">
      <c r="A548" s="124" t="s">
        <v>637</v>
      </c>
      <c r="B548">
        <v>0</v>
      </c>
      <c r="C548">
        <v>0</v>
      </c>
      <c r="D548">
        <v>0</v>
      </c>
      <c r="E548">
        <v>0</v>
      </c>
      <c r="F548">
        <v>0</v>
      </c>
      <c r="G548">
        <v>0</v>
      </c>
      <c r="H548">
        <v>0</v>
      </c>
      <c r="I548">
        <v>0</v>
      </c>
      <c r="J548">
        <v>0</v>
      </c>
      <c r="K548">
        <v>0</v>
      </c>
      <c r="L548">
        <v>0</v>
      </c>
      <c r="M548">
        <v>0</v>
      </c>
      <c r="N548">
        <v>0</v>
      </c>
      <c r="O548">
        <v>0</v>
      </c>
      <c r="P548">
        <v>0</v>
      </c>
      <c r="Q548">
        <v>0</v>
      </c>
      <c r="R548">
        <v>0</v>
      </c>
      <c r="S548">
        <v>0</v>
      </c>
      <c r="T548">
        <v>0</v>
      </c>
      <c r="U548">
        <v>0</v>
      </c>
      <c r="V548">
        <v>527</v>
      </c>
      <c r="W548">
        <v>521</v>
      </c>
      <c r="X548">
        <v>669</v>
      </c>
      <c r="Y548">
        <v>652</v>
      </c>
      <c r="Z548">
        <v>761</v>
      </c>
      <c r="AA548">
        <v>840</v>
      </c>
      <c r="AB548">
        <v>1217</v>
      </c>
      <c r="AC548">
        <v>1332</v>
      </c>
      <c r="AD548">
        <v>1625</v>
      </c>
      <c r="AF548" s="124" t="s">
        <v>637</v>
      </c>
      <c r="AG548">
        <v>1855</v>
      </c>
    </row>
    <row r="549" spans="1:33" ht="12.75">
      <c r="A549" s="124" t="s">
        <v>638</v>
      </c>
      <c r="B549">
        <v>0</v>
      </c>
      <c r="C549">
        <v>0</v>
      </c>
      <c r="D549">
        <v>0</v>
      </c>
      <c r="E549">
        <v>0</v>
      </c>
      <c r="F549">
        <v>0</v>
      </c>
      <c r="G549">
        <v>0</v>
      </c>
      <c r="H549">
        <v>0</v>
      </c>
      <c r="I549">
        <v>0</v>
      </c>
      <c r="J549">
        <v>0</v>
      </c>
      <c r="K549">
        <v>0</v>
      </c>
      <c r="L549">
        <v>0</v>
      </c>
      <c r="M549">
        <v>0</v>
      </c>
      <c r="N549">
        <v>0</v>
      </c>
      <c r="O549">
        <v>0</v>
      </c>
      <c r="P549">
        <v>0</v>
      </c>
      <c r="Q549">
        <v>0</v>
      </c>
      <c r="R549">
        <v>0</v>
      </c>
      <c r="S549">
        <v>0</v>
      </c>
      <c r="T549">
        <v>0</v>
      </c>
      <c r="U549">
        <v>0</v>
      </c>
      <c r="V549">
        <v>646</v>
      </c>
      <c r="W549">
        <v>755</v>
      </c>
      <c r="X549">
        <v>842</v>
      </c>
      <c r="Y549">
        <v>891</v>
      </c>
      <c r="Z549">
        <v>877</v>
      </c>
      <c r="AA549">
        <v>880</v>
      </c>
      <c r="AB549">
        <v>1183</v>
      </c>
      <c r="AC549">
        <v>1233</v>
      </c>
      <c r="AD549">
        <v>1252</v>
      </c>
      <c r="AF549" s="124" t="s">
        <v>638</v>
      </c>
      <c r="AG549">
        <v>1191</v>
      </c>
    </row>
    <row r="550" spans="1:33" ht="12.75">
      <c r="A550" s="124" t="s">
        <v>639</v>
      </c>
      <c r="B550">
        <v>0</v>
      </c>
      <c r="C550">
        <v>0</v>
      </c>
      <c r="D550">
        <v>0</v>
      </c>
      <c r="E550">
        <v>0</v>
      </c>
      <c r="F550">
        <v>0</v>
      </c>
      <c r="G550">
        <v>0</v>
      </c>
      <c r="H550">
        <v>0</v>
      </c>
      <c r="I550">
        <v>0</v>
      </c>
      <c r="J550">
        <v>0</v>
      </c>
      <c r="K550">
        <v>0</v>
      </c>
      <c r="L550">
        <v>0</v>
      </c>
      <c r="M550">
        <v>0</v>
      </c>
      <c r="N550">
        <v>0</v>
      </c>
      <c r="O550">
        <v>0</v>
      </c>
      <c r="P550">
        <v>0</v>
      </c>
      <c r="Q550">
        <v>0</v>
      </c>
      <c r="R550">
        <v>0</v>
      </c>
      <c r="S550">
        <v>0</v>
      </c>
      <c r="T550">
        <v>0</v>
      </c>
      <c r="U550">
        <v>0</v>
      </c>
      <c r="V550">
        <v>1009</v>
      </c>
      <c r="W550">
        <v>1237</v>
      </c>
      <c r="X550">
        <v>1504</v>
      </c>
      <c r="Y550">
        <v>1537</v>
      </c>
      <c r="Z550">
        <v>1619</v>
      </c>
      <c r="AA550">
        <v>1686</v>
      </c>
      <c r="AB550">
        <v>2525</v>
      </c>
      <c r="AC550">
        <v>2823</v>
      </c>
      <c r="AD550">
        <v>2878</v>
      </c>
      <c r="AF550" s="124" t="s">
        <v>639</v>
      </c>
      <c r="AG550">
        <v>3056</v>
      </c>
    </row>
    <row r="551" spans="1:33" ht="12.75">
      <c r="A551" s="124" t="s">
        <v>640</v>
      </c>
      <c r="B551">
        <v>0</v>
      </c>
      <c r="C551">
        <v>0</v>
      </c>
      <c r="D551">
        <v>0</v>
      </c>
      <c r="E551">
        <v>0</v>
      </c>
      <c r="F551">
        <v>0</v>
      </c>
      <c r="G551">
        <v>0</v>
      </c>
      <c r="H551">
        <v>0</v>
      </c>
      <c r="I551">
        <v>0</v>
      </c>
      <c r="J551">
        <v>0</v>
      </c>
      <c r="K551">
        <v>0</v>
      </c>
      <c r="L551">
        <v>0</v>
      </c>
      <c r="M551">
        <v>0</v>
      </c>
      <c r="N551">
        <v>0</v>
      </c>
      <c r="O551">
        <v>0</v>
      </c>
      <c r="P551">
        <v>0</v>
      </c>
      <c r="Q551">
        <v>0</v>
      </c>
      <c r="R551">
        <v>0</v>
      </c>
      <c r="S551">
        <v>0</v>
      </c>
      <c r="T551">
        <v>0</v>
      </c>
      <c r="U551">
        <v>0</v>
      </c>
      <c r="V551">
        <v>13</v>
      </c>
      <c r="W551">
        <v>17</v>
      </c>
      <c r="X551">
        <v>12</v>
      </c>
      <c r="Y551">
        <v>16</v>
      </c>
      <c r="Z551">
        <v>16</v>
      </c>
      <c r="AA551">
        <v>15</v>
      </c>
      <c r="AB551">
        <v>30</v>
      </c>
      <c r="AC551">
        <v>21</v>
      </c>
      <c r="AD551">
        <v>17</v>
      </c>
      <c r="AF551" s="124" t="s">
        <v>640</v>
      </c>
      <c r="AG551">
        <v>7</v>
      </c>
    </row>
    <row r="552" spans="1:33" ht="12.75">
      <c r="A552" s="124" t="s">
        <v>641</v>
      </c>
      <c r="B552">
        <v>0</v>
      </c>
      <c r="C552">
        <v>0</v>
      </c>
      <c r="D552">
        <v>0</v>
      </c>
      <c r="E552">
        <v>0</v>
      </c>
      <c r="F552">
        <v>0</v>
      </c>
      <c r="G552">
        <v>0</v>
      </c>
      <c r="H552">
        <v>0</v>
      </c>
      <c r="I552">
        <v>0</v>
      </c>
      <c r="J552">
        <v>0</v>
      </c>
      <c r="K552">
        <v>0</v>
      </c>
      <c r="L552">
        <v>0</v>
      </c>
      <c r="M552">
        <v>0</v>
      </c>
      <c r="N552">
        <v>0</v>
      </c>
      <c r="O552">
        <v>0</v>
      </c>
      <c r="P552">
        <v>0</v>
      </c>
      <c r="Q552">
        <v>0</v>
      </c>
      <c r="R552">
        <v>0</v>
      </c>
      <c r="S552">
        <v>0</v>
      </c>
      <c r="T552">
        <v>0</v>
      </c>
      <c r="U552">
        <v>0</v>
      </c>
      <c r="V552">
        <v>54</v>
      </c>
      <c r="W552">
        <v>78</v>
      </c>
      <c r="X552">
        <v>82</v>
      </c>
      <c r="Y552">
        <v>73</v>
      </c>
      <c r="Z552">
        <v>116</v>
      </c>
      <c r="AA552">
        <v>124</v>
      </c>
      <c r="AB552">
        <v>126</v>
      </c>
      <c r="AC552">
        <v>159</v>
      </c>
      <c r="AD552">
        <v>161</v>
      </c>
      <c r="AF552" s="124" t="s">
        <v>641</v>
      </c>
      <c r="AG552">
        <v>184</v>
      </c>
    </row>
    <row r="553" spans="1:33" ht="12.75">
      <c r="A553" s="124" t="s">
        <v>642</v>
      </c>
      <c r="B553">
        <v>0</v>
      </c>
      <c r="C553">
        <v>0</v>
      </c>
      <c r="D553">
        <v>0</v>
      </c>
      <c r="E553">
        <v>0</v>
      </c>
      <c r="F553">
        <v>0</v>
      </c>
      <c r="G553">
        <v>0</v>
      </c>
      <c r="H553">
        <v>0</v>
      </c>
      <c r="I553">
        <v>0</v>
      </c>
      <c r="J553">
        <v>0</v>
      </c>
      <c r="K553">
        <v>0</v>
      </c>
      <c r="L553">
        <v>0</v>
      </c>
      <c r="M553">
        <v>0</v>
      </c>
      <c r="N553">
        <v>0</v>
      </c>
      <c r="O553">
        <v>0</v>
      </c>
      <c r="P553">
        <v>0</v>
      </c>
      <c r="Q553">
        <v>0</v>
      </c>
      <c r="R553">
        <v>0</v>
      </c>
      <c r="S553">
        <v>0</v>
      </c>
      <c r="T553">
        <v>0</v>
      </c>
      <c r="U553">
        <v>0</v>
      </c>
      <c r="V553">
        <v>739</v>
      </c>
      <c r="W553">
        <v>842</v>
      </c>
      <c r="X553">
        <v>1019</v>
      </c>
      <c r="Y553">
        <v>1036</v>
      </c>
      <c r="Z553">
        <v>1224</v>
      </c>
      <c r="AA553">
        <v>1345</v>
      </c>
      <c r="AB553">
        <v>1645</v>
      </c>
      <c r="AC553">
        <v>1405</v>
      </c>
      <c r="AD553">
        <v>1499</v>
      </c>
      <c r="AF553" s="124" t="s">
        <v>642</v>
      </c>
      <c r="AG553">
        <v>1529</v>
      </c>
    </row>
    <row r="554" spans="1:33" ht="12.75">
      <c r="A554" s="124" t="s">
        <v>643</v>
      </c>
      <c r="B554">
        <v>0</v>
      </c>
      <c r="C554">
        <v>0</v>
      </c>
      <c r="D554">
        <v>0</v>
      </c>
      <c r="E554">
        <v>0</v>
      </c>
      <c r="F554">
        <v>0</v>
      </c>
      <c r="G554">
        <v>0</v>
      </c>
      <c r="H554">
        <v>0</v>
      </c>
      <c r="I554">
        <v>0</v>
      </c>
      <c r="J554">
        <v>0</v>
      </c>
      <c r="K554">
        <v>0</v>
      </c>
      <c r="L554">
        <v>0</v>
      </c>
      <c r="M554">
        <v>0</v>
      </c>
      <c r="N554">
        <v>0</v>
      </c>
      <c r="O554">
        <v>0</v>
      </c>
      <c r="P554">
        <v>0</v>
      </c>
      <c r="Q554">
        <v>0</v>
      </c>
      <c r="R554">
        <v>0</v>
      </c>
      <c r="S554">
        <v>0</v>
      </c>
      <c r="T554">
        <v>0</v>
      </c>
      <c r="U554">
        <v>0</v>
      </c>
      <c r="V554">
        <v>2</v>
      </c>
      <c r="W554">
        <v>1</v>
      </c>
      <c r="X554">
        <v>3</v>
      </c>
      <c r="Y554">
        <v>4</v>
      </c>
      <c r="Z554">
        <v>3</v>
      </c>
      <c r="AA554">
        <v>6</v>
      </c>
      <c r="AB554">
        <v>18</v>
      </c>
      <c r="AC554">
        <v>11</v>
      </c>
      <c r="AD554">
        <v>12</v>
      </c>
      <c r="AF554" s="124" t="s">
        <v>643</v>
      </c>
      <c r="AG554">
        <v>9</v>
      </c>
    </row>
    <row r="555" spans="1:33" ht="12.75">
      <c r="A555" s="124" t="s">
        <v>644</v>
      </c>
      <c r="B555">
        <v>0</v>
      </c>
      <c r="C555">
        <v>0</v>
      </c>
      <c r="D555">
        <v>0</v>
      </c>
      <c r="E555">
        <v>0</v>
      </c>
      <c r="F555">
        <v>0</v>
      </c>
      <c r="G555">
        <v>0</v>
      </c>
      <c r="H555">
        <v>0</v>
      </c>
      <c r="I555">
        <v>0</v>
      </c>
      <c r="J555">
        <v>0</v>
      </c>
      <c r="K555">
        <v>0</v>
      </c>
      <c r="L555">
        <v>0</v>
      </c>
      <c r="M555">
        <v>0</v>
      </c>
      <c r="N555">
        <v>0</v>
      </c>
      <c r="O555">
        <v>0</v>
      </c>
      <c r="P555">
        <v>0</v>
      </c>
      <c r="Q555">
        <v>0</v>
      </c>
      <c r="R555">
        <v>0</v>
      </c>
      <c r="S555">
        <v>0</v>
      </c>
      <c r="T555">
        <v>0</v>
      </c>
      <c r="U555">
        <v>0</v>
      </c>
      <c r="V555">
        <v>237</v>
      </c>
      <c r="W555">
        <v>271</v>
      </c>
      <c r="X555">
        <v>302</v>
      </c>
      <c r="Y555">
        <v>281</v>
      </c>
      <c r="Z555">
        <v>430</v>
      </c>
      <c r="AA555">
        <v>459</v>
      </c>
      <c r="AB555">
        <v>537</v>
      </c>
      <c r="AC555">
        <v>537</v>
      </c>
      <c r="AD555">
        <v>558</v>
      </c>
      <c r="AF555" s="124" t="s">
        <v>644</v>
      </c>
      <c r="AG555">
        <v>588</v>
      </c>
    </row>
    <row r="556" spans="1:33" ht="12.75">
      <c r="A556" s="124" t="s">
        <v>645</v>
      </c>
      <c r="B556">
        <v>0</v>
      </c>
      <c r="C556">
        <v>0</v>
      </c>
      <c r="D556">
        <v>0</v>
      </c>
      <c r="E556">
        <v>0</v>
      </c>
      <c r="F556">
        <v>0</v>
      </c>
      <c r="G556">
        <v>0</v>
      </c>
      <c r="H556">
        <v>0</v>
      </c>
      <c r="I556">
        <v>0</v>
      </c>
      <c r="J556">
        <v>0</v>
      </c>
      <c r="K556">
        <v>0</v>
      </c>
      <c r="L556">
        <v>0</v>
      </c>
      <c r="M556">
        <v>0</v>
      </c>
      <c r="N556">
        <v>0</v>
      </c>
      <c r="O556">
        <v>0</v>
      </c>
      <c r="P556">
        <v>0</v>
      </c>
      <c r="Q556">
        <v>0</v>
      </c>
      <c r="R556">
        <v>0</v>
      </c>
      <c r="S556">
        <v>0</v>
      </c>
      <c r="T556">
        <v>0</v>
      </c>
      <c r="U556">
        <v>0</v>
      </c>
      <c r="V556">
        <v>12</v>
      </c>
      <c r="W556">
        <v>6</v>
      </c>
      <c r="X556">
        <v>23</v>
      </c>
      <c r="Y556">
        <v>18</v>
      </c>
      <c r="Z556">
        <v>10</v>
      </c>
      <c r="AA556">
        <v>13</v>
      </c>
      <c r="AB556">
        <v>17</v>
      </c>
      <c r="AC556">
        <v>18</v>
      </c>
      <c r="AD556">
        <v>19</v>
      </c>
      <c r="AF556" s="124" t="s">
        <v>645</v>
      </c>
      <c r="AG556">
        <v>13</v>
      </c>
    </row>
    <row r="557" spans="1:33" ht="12.75">
      <c r="A557" s="124" t="s">
        <v>646</v>
      </c>
      <c r="B557">
        <v>0</v>
      </c>
      <c r="C557">
        <v>0</v>
      </c>
      <c r="D557">
        <v>0</v>
      </c>
      <c r="E557">
        <v>0</v>
      </c>
      <c r="F557">
        <v>0</v>
      </c>
      <c r="G557">
        <v>0</v>
      </c>
      <c r="H557">
        <v>0</v>
      </c>
      <c r="I557">
        <v>0</v>
      </c>
      <c r="J557">
        <v>0</v>
      </c>
      <c r="K557">
        <v>0</v>
      </c>
      <c r="L557">
        <v>0</v>
      </c>
      <c r="M557">
        <v>0</v>
      </c>
      <c r="N557">
        <v>0</v>
      </c>
      <c r="O557">
        <v>0</v>
      </c>
      <c r="P557">
        <v>0</v>
      </c>
      <c r="Q557">
        <v>0</v>
      </c>
      <c r="R557">
        <v>0</v>
      </c>
      <c r="S557">
        <v>0</v>
      </c>
      <c r="T557">
        <v>0</v>
      </c>
      <c r="U557">
        <v>0</v>
      </c>
      <c r="V557">
        <v>9</v>
      </c>
      <c r="W557">
        <v>5</v>
      </c>
      <c r="X557">
        <v>10</v>
      </c>
      <c r="Y557">
        <v>9</v>
      </c>
      <c r="Z557">
        <v>6</v>
      </c>
      <c r="AA557">
        <v>7</v>
      </c>
      <c r="AB557">
        <v>10</v>
      </c>
      <c r="AC557">
        <v>9</v>
      </c>
      <c r="AD557">
        <v>10</v>
      </c>
      <c r="AF557" s="124" t="s">
        <v>646</v>
      </c>
      <c r="AG557">
        <v>8</v>
      </c>
    </row>
    <row r="558" spans="1:33" ht="12.75">
      <c r="A558" s="124" t="s">
        <v>647</v>
      </c>
      <c r="B558">
        <v>0</v>
      </c>
      <c r="C558">
        <v>0</v>
      </c>
      <c r="D558">
        <v>0</v>
      </c>
      <c r="E558">
        <v>0</v>
      </c>
      <c r="F558">
        <v>0</v>
      </c>
      <c r="G558">
        <v>0</v>
      </c>
      <c r="H558">
        <v>0</v>
      </c>
      <c r="I558">
        <v>0</v>
      </c>
      <c r="J558">
        <v>0</v>
      </c>
      <c r="K558">
        <v>0</v>
      </c>
      <c r="L558">
        <v>0</v>
      </c>
      <c r="M558">
        <v>0</v>
      </c>
      <c r="N558">
        <v>0</v>
      </c>
      <c r="O558">
        <v>0</v>
      </c>
      <c r="P558">
        <v>0</v>
      </c>
      <c r="Q558">
        <v>0</v>
      </c>
      <c r="R558">
        <v>0</v>
      </c>
      <c r="S558">
        <v>0</v>
      </c>
      <c r="T558">
        <v>0</v>
      </c>
      <c r="U558">
        <v>0</v>
      </c>
      <c r="V558">
        <v>169</v>
      </c>
      <c r="W558">
        <v>207</v>
      </c>
      <c r="X558">
        <v>218</v>
      </c>
      <c r="Y558">
        <v>239</v>
      </c>
      <c r="Z558">
        <v>258</v>
      </c>
      <c r="AA558">
        <v>311</v>
      </c>
      <c r="AB558">
        <v>483</v>
      </c>
      <c r="AC558">
        <v>432</v>
      </c>
      <c r="AD558">
        <v>479</v>
      </c>
      <c r="AF558" s="124" t="s">
        <v>647</v>
      </c>
      <c r="AG558">
        <v>490</v>
      </c>
    </row>
    <row r="559" spans="1:33" ht="12.75">
      <c r="A559" s="124" t="s">
        <v>648</v>
      </c>
      <c r="B559">
        <v>0</v>
      </c>
      <c r="C559">
        <v>0</v>
      </c>
      <c r="D559">
        <v>0</v>
      </c>
      <c r="E559">
        <v>0</v>
      </c>
      <c r="F559">
        <v>0</v>
      </c>
      <c r="G559">
        <v>0</v>
      </c>
      <c r="H559">
        <v>0</v>
      </c>
      <c r="I559">
        <v>0</v>
      </c>
      <c r="J559">
        <v>0</v>
      </c>
      <c r="K559">
        <v>0</v>
      </c>
      <c r="L559">
        <v>0</v>
      </c>
      <c r="M559">
        <v>0</v>
      </c>
      <c r="N559">
        <v>0</v>
      </c>
      <c r="O559">
        <v>0</v>
      </c>
      <c r="P559">
        <v>0</v>
      </c>
      <c r="Q559">
        <v>0</v>
      </c>
      <c r="R559">
        <v>0</v>
      </c>
      <c r="S559">
        <v>0</v>
      </c>
      <c r="T559">
        <v>0</v>
      </c>
      <c r="U559">
        <v>0</v>
      </c>
      <c r="V559">
        <v>35</v>
      </c>
      <c r="W559">
        <v>38</v>
      </c>
      <c r="X559">
        <v>48</v>
      </c>
      <c r="Y559">
        <v>40</v>
      </c>
      <c r="Z559">
        <v>34</v>
      </c>
      <c r="AA559">
        <v>46</v>
      </c>
      <c r="AB559">
        <v>111</v>
      </c>
      <c r="AC559">
        <v>98</v>
      </c>
      <c r="AD559">
        <v>68</v>
      </c>
      <c r="AF559" s="124" t="s">
        <v>648</v>
      </c>
      <c r="AG559">
        <v>74</v>
      </c>
    </row>
    <row r="560" spans="1:33" ht="12.75">
      <c r="A560" s="124" t="s">
        <v>649</v>
      </c>
      <c r="B560">
        <v>0</v>
      </c>
      <c r="C560">
        <v>0</v>
      </c>
      <c r="D560">
        <v>0</v>
      </c>
      <c r="E560">
        <v>0</v>
      </c>
      <c r="F560">
        <v>0</v>
      </c>
      <c r="G560">
        <v>0</v>
      </c>
      <c r="H560">
        <v>0</v>
      </c>
      <c r="I560">
        <v>0</v>
      </c>
      <c r="J560">
        <v>0</v>
      </c>
      <c r="K560">
        <v>0</v>
      </c>
      <c r="L560">
        <v>0</v>
      </c>
      <c r="M560">
        <v>0</v>
      </c>
      <c r="N560">
        <v>0</v>
      </c>
      <c r="O560">
        <v>0</v>
      </c>
      <c r="P560">
        <v>0</v>
      </c>
      <c r="Q560">
        <v>0</v>
      </c>
      <c r="R560">
        <v>0</v>
      </c>
      <c r="S560">
        <v>0</v>
      </c>
      <c r="T560">
        <v>0</v>
      </c>
      <c r="U560">
        <v>0</v>
      </c>
      <c r="V560">
        <v>319</v>
      </c>
      <c r="W560">
        <v>357</v>
      </c>
      <c r="X560">
        <v>473</v>
      </c>
      <c r="Y560">
        <v>494</v>
      </c>
      <c r="Z560">
        <v>523</v>
      </c>
      <c r="AA560">
        <v>556</v>
      </c>
      <c r="AB560">
        <v>590</v>
      </c>
      <c r="AC560">
        <v>407</v>
      </c>
      <c r="AD560">
        <v>431</v>
      </c>
      <c r="AF560" s="124" t="s">
        <v>649</v>
      </c>
      <c r="AG560">
        <v>429</v>
      </c>
    </row>
    <row r="561" spans="1:33" ht="12.75">
      <c r="A561" s="124" t="s">
        <v>650</v>
      </c>
      <c r="B561">
        <v>0</v>
      </c>
      <c r="C561">
        <v>0</v>
      </c>
      <c r="D561">
        <v>0</v>
      </c>
      <c r="E561">
        <v>0</v>
      </c>
      <c r="F561">
        <v>0</v>
      </c>
      <c r="G561">
        <v>0</v>
      </c>
      <c r="H561">
        <v>0</v>
      </c>
      <c r="I561">
        <v>0</v>
      </c>
      <c r="J561">
        <v>0</v>
      </c>
      <c r="K561">
        <v>0</v>
      </c>
      <c r="L561">
        <v>0</v>
      </c>
      <c r="M561">
        <v>0</v>
      </c>
      <c r="N561">
        <v>0</v>
      </c>
      <c r="O561">
        <v>0</v>
      </c>
      <c r="P561">
        <v>0</v>
      </c>
      <c r="Q561">
        <v>0</v>
      </c>
      <c r="R561">
        <v>0</v>
      </c>
      <c r="S561">
        <v>0</v>
      </c>
      <c r="T561">
        <v>0</v>
      </c>
      <c r="U561">
        <v>0</v>
      </c>
      <c r="V561">
        <v>473</v>
      </c>
      <c r="W561">
        <v>579</v>
      </c>
      <c r="X561">
        <v>691</v>
      </c>
      <c r="Y561">
        <v>707</v>
      </c>
      <c r="Z561">
        <v>872</v>
      </c>
      <c r="AA561">
        <v>843</v>
      </c>
      <c r="AB561">
        <v>1154</v>
      </c>
      <c r="AC561">
        <v>1196</v>
      </c>
      <c r="AD561">
        <v>1248</v>
      </c>
      <c r="AF561" s="124" t="s">
        <v>650</v>
      </c>
      <c r="AG561">
        <v>1318</v>
      </c>
    </row>
    <row r="562" spans="1:33" ht="12.75">
      <c r="A562" s="124" t="s">
        <v>651</v>
      </c>
      <c r="B562">
        <v>0</v>
      </c>
      <c r="C562">
        <v>0</v>
      </c>
      <c r="D562">
        <v>0</v>
      </c>
      <c r="E562">
        <v>0</v>
      </c>
      <c r="F562">
        <v>0</v>
      </c>
      <c r="G562">
        <v>0</v>
      </c>
      <c r="H562">
        <v>0</v>
      </c>
      <c r="I562">
        <v>0</v>
      </c>
      <c r="J562">
        <v>0</v>
      </c>
      <c r="K562">
        <v>0</v>
      </c>
      <c r="L562">
        <v>0</v>
      </c>
      <c r="M562">
        <v>0</v>
      </c>
      <c r="N562">
        <v>0</v>
      </c>
      <c r="O562">
        <v>0</v>
      </c>
      <c r="P562">
        <v>0</v>
      </c>
      <c r="Q562">
        <v>0</v>
      </c>
      <c r="R562">
        <v>0</v>
      </c>
      <c r="S562">
        <v>0</v>
      </c>
      <c r="T562">
        <v>0</v>
      </c>
      <c r="U562">
        <v>0</v>
      </c>
      <c r="V562">
        <v>44</v>
      </c>
      <c r="W562">
        <v>65</v>
      </c>
      <c r="X562">
        <v>75</v>
      </c>
      <c r="Y562">
        <v>76</v>
      </c>
      <c r="Z562">
        <v>98</v>
      </c>
      <c r="AA562">
        <v>84</v>
      </c>
      <c r="AB562">
        <v>119</v>
      </c>
      <c r="AC562">
        <v>135</v>
      </c>
      <c r="AD562">
        <v>121</v>
      </c>
      <c r="AF562" s="124" t="s">
        <v>651</v>
      </c>
      <c r="AG562">
        <v>135</v>
      </c>
    </row>
    <row r="563" spans="1:33" ht="12.75">
      <c r="A563" s="124" t="s">
        <v>652</v>
      </c>
      <c r="B563">
        <v>0</v>
      </c>
      <c r="C563">
        <v>0</v>
      </c>
      <c r="D563">
        <v>0</v>
      </c>
      <c r="E563">
        <v>0</v>
      </c>
      <c r="F563">
        <v>0</v>
      </c>
      <c r="G563">
        <v>0</v>
      </c>
      <c r="H563">
        <v>0</v>
      </c>
      <c r="I563">
        <v>0</v>
      </c>
      <c r="J563">
        <v>0</v>
      </c>
      <c r="K563">
        <v>0</v>
      </c>
      <c r="L563">
        <v>0</v>
      </c>
      <c r="M563">
        <v>0</v>
      </c>
      <c r="N563">
        <v>0</v>
      </c>
      <c r="O563">
        <v>0</v>
      </c>
      <c r="P563">
        <v>0</v>
      </c>
      <c r="Q563">
        <v>0</v>
      </c>
      <c r="R563">
        <v>0</v>
      </c>
      <c r="S563">
        <v>0</v>
      </c>
      <c r="T563">
        <v>0</v>
      </c>
      <c r="U563">
        <v>0</v>
      </c>
      <c r="V563">
        <v>15</v>
      </c>
      <c r="W563">
        <v>19</v>
      </c>
      <c r="X563">
        <v>27</v>
      </c>
      <c r="Y563">
        <v>25</v>
      </c>
      <c r="Z563">
        <v>37</v>
      </c>
      <c r="AA563">
        <v>28</v>
      </c>
      <c r="AB563">
        <v>28</v>
      </c>
      <c r="AC563">
        <v>43</v>
      </c>
      <c r="AD563">
        <v>40</v>
      </c>
      <c r="AF563" s="124" t="s">
        <v>652</v>
      </c>
      <c r="AG563">
        <v>57</v>
      </c>
    </row>
    <row r="564" spans="1:33" ht="12.75">
      <c r="A564" s="124" t="s">
        <v>653</v>
      </c>
      <c r="B564">
        <v>0</v>
      </c>
      <c r="C564">
        <v>0</v>
      </c>
      <c r="D564">
        <v>0</v>
      </c>
      <c r="E564">
        <v>0</v>
      </c>
      <c r="F564">
        <v>0</v>
      </c>
      <c r="G564">
        <v>0</v>
      </c>
      <c r="H564">
        <v>0</v>
      </c>
      <c r="I564">
        <v>0</v>
      </c>
      <c r="J564">
        <v>0</v>
      </c>
      <c r="K564">
        <v>0</v>
      </c>
      <c r="L564">
        <v>0</v>
      </c>
      <c r="M564">
        <v>0</v>
      </c>
      <c r="N564">
        <v>0</v>
      </c>
      <c r="O564">
        <v>0</v>
      </c>
      <c r="P564">
        <v>0</v>
      </c>
      <c r="Q564">
        <v>0</v>
      </c>
      <c r="R564">
        <v>0</v>
      </c>
      <c r="S564">
        <v>0</v>
      </c>
      <c r="T564">
        <v>0</v>
      </c>
      <c r="U564">
        <v>0</v>
      </c>
      <c r="V564">
        <v>183</v>
      </c>
      <c r="W564">
        <v>223</v>
      </c>
      <c r="X564">
        <v>258</v>
      </c>
      <c r="Y564">
        <v>287</v>
      </c>
      <c r="Z564">
        <v>329</v>
      </c>
      <c r="AA564">
        <v>334</v>
      </c>
      <c r="AB564">
        <v>488</v>
      </c>
      <c r="AC564">
        <v>491</v>
      </c>
      <c r="AD564">
        <v>538</v>
      </c>
      <c r="AF564" s="124" t="s">
        <v>653</v>
      </c>
      <c r="AG564">
        <v>557</v>
      </c>
    </row>
    <row r="565" spans="1:33" ht="12.75">
      <c r="A565" s="124" t="s">
        <v>654</v>
      </c>
      <c r="B565">
        <v>0</v>
      </c>
      <c r="C565">
        <v>0</v>
      </c>
      <c r="D565">
        <v>0</v>
      </c>
      <c r="E565">
        <v>0</v>
      </c>
      <c r="F565">
        <v>0</v>
      </c>
      <c r="G565">
        <v>0</v>
      </c>
      <c r="H565">
        <v>0</v>
      </c>
      <c r="I565">
        <v>0</v>
      </c>
      <c r="J565">
        <v>0</v>
      </c>
      <c r="K565">
        <v>0</v>
      </c>
      <c r="L565">
        <v>0</v>
      </c>
      <c r="M565">
        <v>0</v>
      </c>
      <c r="N565">
        <v>0</v>
      </c>
      <c r="O565">
        <v>0</v>
      </c>
      <c r="P565">
        <v>0</v>
      </c>
      <c r="Q565">
        <v>0</v>
      </c>
      <c r="R565">
        <v>0</v>
      </c>
      <c r="S565">
        <v>0</v>
      </c>
      <c r="T565">
        <v>0</v>
      </c>
      <c r="U565">
        <v>0</v>
      </c>
      <c r="V565">
        <v>21</v>
      </c>
      <c r="W565">
        <v>32</v>
      </c>
      <c r="X565">
        <v>30</v>
      </c>
      <c r="Y565">
        <v>52</v>
      </c>
      <c r="Z565">
        <v>62</v>
      </c>
      <c r="AA565">
        <v>81</v>
      </c>
      <c r="AB565">
        <v>158</v>
      </c>
      <c r="AC565">
        <v>188</v>
      </c>
      <c r="AD565">
        <v>201</v>
      </c>
      <c r="AF565" s="124" t="s">
        <v>654</v>
      </c>
      <c r="AG565">
        <v>201</v>
      </c>
    </row>
    <row r="566" spans="1:33" ht="12.75">
      <c r="A566" s="124" t="s">
        <v>655</v>
      </c>
      <c r="B566">
        <v>0</v>
      </c>
      <c r="C566">
        <v>0</v>
      </c>
      <c r="D566">
        <v>0</v>
      </c>
      <c r="E566">
        <v>0</v>
      </c>
      <c r="F566">
        <v>0</v>
      </c>
      <c r="G566">
        <v>0</v>
      </c>
      <c r="H566">
        <v>0</v>
      </c>
      <c r="I566">
        <v>0</v>
      </c>
      <c r="J566">
        <v>0</v>
      </c>
      <c r="K566">
        <v>0</v>
      </c>
      <c r="L566">
        <v>0</v>
      </c>
      <c r="M566">
        <v>0</v>
      </c>
      <c r="N566">
        <v>0</v>
      </c>
      <c r="O566">
        <v>0</v>
      </c>
      <c r="P566">
        <v>0</v>
      </c>
      <c r="Q566">
        <v>0</v>
      </c>
      <c r="R566">
        <v>0</v>
      </c>
      <c r="S566">
        <v>0</v>
      </c>
      <c r="T566">
        <v>0</v>
      </c>
      <c r="U566">
        <v>0</v>
      </c>
      <c r="V566">
        <v>78</v>
      </c>
      <c r="W566">
        <v>73</v>
      </c>
      <c r="X566">
        <v>99</v>
      </c>
      <c r="Y566">
        <v>101</v>
      </c>
      <c r="Z566">
        <v>121</v>
      </c>
      <c r="AA566">
        <v>118</v>
      </c>
      <c r="AB566">
        <v>165</v>
      </c>
      <c r="AC566">
        <v>162</v>
      </c>
      <c r="AD566">
        <v>163</v>
      </c>
      <c r="AF566" s="124" t="s">
        <v>655</v>
      </c>
      <c r="AG566">
        <v>171</v>
      </c>
    </row>
    <row r="567" spans="1:33" ht="12.75">
      <c r="A567" s="124" t="s">
        <v>656</v>
      </c>
      <c r="B567">
        <v>0</v>
      </c>
      <c r="C567">
        <v>0</v>
      </c>
      <c r="D567">
        <v>0</v>
      </c>
      <c r="E567">
        <v>0</v>
      </c>
      <c r="F567">
        <v>0</v>
      </c>
      <c r="G567">
        <v>0</v>
      </c>
      <c r="H567">
        <v>0</v>
      </c>
      <c r="I567">
        <v>0</v>
      </c>
      <c r="J567">
        <v>0</v>
      </c>
      <c r="K567">
        <v>0</v>
      </c>
      <c r="L567">
        <v>0</v>
      </c>
      <c r="M567">
        <v>0</v>
      </c>
      <c r="N567">
        <v>0</v>
      </c>
      <c r="O567">
        <v>0</v>
      </c>
      <c r="P567">
        <v>0</v>
      </c>
      <c r="Q567">
        <v>0</v>
      </c>
      <c r="R567">
        <v>0</v>
      </c>
      <c r="S567">
        <v>0</v>
      </c>
      <c r="T567">
        <v>0</v>
      </c>
      <c r="U567">
        <v>0</v>
      </c>
      <c r="V567">
        <v>84</v>
      </c>
      <c r="W567">
        <v>118</v>
      </c>
      <c r="X567">
        <v>129</v>
      </c>
      <c r="Y567">
        <v>134</v>
      </c>
      <c r="Z567">
        <v>146</v>
      </c>
      <c r="AA567">
        <v>135</v>
      </c>
      <c r="AB567">
        <v>165</v>
      </c>
      <c r="AC567">
        <v>141</v>
      </c>
      <c r="AD567">
        <v>174</v>
      </c>
      <c r="AF567" s="124" t="s">
        <v>656</v>
      </c>
      <c r="AG567">
        <v>185</v>
      </c>
    </row>
    <row r="568" spans="1:33" ht="12.75">
      <c r="A568" s="124" t="s">
        <v>657</v>
      </c>
      <c r="B568">
        <v>0</v>
      </c>
      <c r="C568">
        <v>0</v>
      </c>
      <c r="D568">
        <v>0</v>
      </c>
      <c r="E568">
        <v>0</v>
      </c>
      <c r="F568">
        <v>0</v>
      </c>
      <c r="G568">
        <v>0</v>
      </c>
      <c r="H568">
        <v>0</v>
      </c>
      <c r="I568">
        <v>0</v>
      </c>
      <c r="J568">
        <v>0</v>
      </c>
      <c r="K568">
        <v>0</v>
      </c>
      <c r="L568">
        <v>0</v>
      </c>
      <c r="M568">
        <v>0</v>
      </c>
      <c r="N568">
        <v>0</v>
      </c>
      <c r="O568">
        <v>0</v>
      </c>
      <c r="P568">
        <v>0</v>
      </c>
      <c r="Q568">
        <v>0</v>
      </c>
      <c r="R568">
        <v>0</v>
      </c>
      <c r="S568">
        <v>0</v>
      </c>
      <c r="T568">
        <v>0</v>
      </c>
      <c r="U568">
        <v>0</v>
      </c>
      <c r="V568">
        <v>10</v>
      </c>
      <c r="W568">
        <v>7</v>
      </c>
      <c r="X568">
        <v>14</v>
      </c>
      <c r="Y568">
        <v>8</v>
      </c>
      <c r="Z568">
        <v>12</v>
      </c>
      <c r="AA568">
        <v>20</v>
      </c>
      <c r="AB568">
        <v>18</v>
      </c>
      <c r="AC568">
        <v>13</v>
      </c>
      <c r="AD568">
        <v>18</v>
      </c>
      <c r="AF568" s="124" t="s">
        <v>657</v>
      </c>
      <c r="AG568">
        <v>22</v>
      </c>
    </row>
    <row r="569" spans="1:33" ht="12.75">
      <c r="A569" s="124" t="s">
        <v>658</v>
      </c>
      <c r="B569">
        <v>0</v>
      </c>
      <c r="C569">
        <v>0</v>
      </c>
      <c r="D569">
        <v>0</v>
      </c>
      <c r="E569">
        <v>0</v>
      </c>
      <c r="F569">
        <v>0</v>
      </c>
      <c r="G569">
        <v>0</v>
      </c>
      <c r="H569">
        <v>0</v>
      </c>
      <c r="I569">
        <v>0</v>
      </c>
      <c r="J569">
        <v>0</v>
      </c>
      <c r="K569">
        <v>0</v>
      </c>
      <c r="L569">
        <v>0</v>
      </c>
      <c r="M569">
        <v>0</v>
      </c>
      <c r="N569">
        <v>0</v>
      </c>
      <c r="O569">
        <v>0</v>
      </c>
      <c r="P569">
        <v>0</v>
      </c>
      <c r="Q569">
        <v>0</v>
      </c>
      <c r="R569">
        <v>0</v>
      </c>
      <c r="S569">
        <v>0</v>
      </c>
      <c r="T569">
        <v>0</v>
      </c>
      <c r="U569">
        <v>0</v>
      </c>
      <c r="V569">
        <v>221</v>
      </c>
      <c r="W569">
        <v>265</v>
      </c>
      <c r="X569">
        <v>317</v>
      </c>
      <c r="Y569">
        <v>311</v>
      </c>
      <c r="Z569">
        <v>396</v>
      </c>
      <c r="AA569">
        <v>377</v>
      </c>
      <c r="AB569">
        <v>501</v>
      </c>
      <c r="AC569">
        <v>514</v>
      </c>
      <c r="AD569">
        <v>531</v>
      </c>
      <c r="AF569" s="124" t="s">
        <v>658</v>
      </c>
      <c r="AG569">
        <v>547</v>
      </c>
    </row>
    <row r="570" spans="1:33" ht="12.75">
      <c r="A570" s="124" t="s">
        <v>659</v>
      </c>
      <c r="B570">
        <v>0</v>
      </c>
      <c r="C570">
        <v>0</v>
      </c>
      <c r="D570">
        <v>0</v>
      </c>
      <c r="E570">
        <v>0</v>
      </c>
      <c r="F570">
        <v>0</v>
      </c>
      <c r="G570">
        <v>0</v>
      </c>
      <c r="H570">
        <v>0</v>
      </c>
      <c r="I570">
        <v>0</v>
      </c>
      <c r="J570">
        <v>0</v>
      </c>
      <c r="K570">
        <v>0</v>
      </c>
      <c r="L570">
        <v>0</v>
      </c>
      <c r="M570">
        <v>0</v>
      </c>
      <c r="N570">
        <v>0</v>
      </c>
      <c r="O570">
        <v>0</v>
      </c>
      <c r="P570">
        <v>0</v>
      </c>
      <c r="Q570">
        <v>0</v>
      </c>
      <c r="R570">
        <v>0</v>
      </c>
      <c r="S570">
        <v>0</v>
      </c>
      <c r="T570">
        <v>0</v>
      </c>
      <c r="U570">
        <v>0</v>
      </c>
      <c r="V570">
        <v>7</v>
      </c>
      <c r="W570">
        <v>17</v>
      </c>
      <c r="X570">
        <v>20</v>
      </c>
      <c r="Y570">
        <v>25</v>
      </c>
      <c r="Z570">
        <v>39</v>
      </c>
      <c r="AA570">
        <v>26</v>
      </c>
      <c r="AB570">
        <v>48</v>
      </c>
      <c r="AC570">
        <v>47</v>
      </c>
      <c r="AD570">
        <v>51</v>
      </c>
      <c r="AF570" s="124" t="s">
        <v>659</v>
      </c>
      <c r="AG570">
        <v>47</v>
      </c>
    </row>
    <row r="571" spans="1:33" ht="12.75">
      <c r="A571" s="124" t="s">
        <v>660</v>
      </c>
      <c r="B571">
        <v>0</v>
      </c>
      <c r="C571">
        <v>0</v>
      </c>
      <c r="D571">
        <v>0</v>
      </c>
      <c r="E571">
        <v>0</v>
      </c>
      <c r="F571">
        <v>0</v>
      </c>
      <c r="G571">
        <v>0</v>
      </c>
      <c r="H571">
        <v>0</v>
      </c>
      <c r="I571">
        <v>0</v>
      </c>
      <c r="J571">
        <v>0</v>
      </c>
      <c r="K571">
        <v>0</v>
      </c>
      <c r="L571">
        <v>0</v>
      </c>
      <c r="M571">
        <v>0</v>
      </c>
      <c r="N571">
        <v>0</v>
      </c>
      <c r="O571">
        <v>0</v>
      </c>
      <c r="P571">
        <v>0</v>
      </c>
      <c r="Q571">
        <v>0</v>
      </c>
      <c r="R571">
        <v>0</v>
      </c>
      <c r="S571">
        <v>0</v>
      </c>
      <c r="T571">
        <v>0</v>
      </c>
      <c r="U571">
        <v>0</v>
      </c>
      <c r="V571">
        <v>20</v>
      </c>
      <c r="W571">
        <v>35</v>
      </c>
      <c r="X571">
        <v>62</v>
      </c>
      <c r="Y571">
        <v>60</v>
      </c>
      <c r="Z571">
        <v>70</v>
      </c>
      <c r="AA571">
        <v>70</v>
      </c>
      <c r="AB571">
        <v>86</v>
      </c>
      <c r="AC571">
        <v>62</v>
      </c>
      <c r="AD571">
        <v>60</v>
      </c>
      <c r="AF571" s="124" t="s">
        <v>660</v>
      </c>
      <c r="AG571">
        <v>72</v>
      </c>
    </row>
    <row r="572" spans="1:33" ht="12.75">
      <c r="A572" s="124" t="s">
        <v>661</v>
      </c>
      <c r="B572">
        <v>0</v>
      </c>
      <c r="C572">
        <v>0</v>
      </c>
      <c r="D572">
        <v>0</v>
      </c>
      <c r="E572">
        <v>0</v>
      </c>
      <c r="F572">
        <v>0</v>
      </c>
      <c r="G572">
        <v>0</v>
      </c>
      <c r="H572">
        <v>0</v>
      </c>
      <c r="I572">
        <v>0</v>
      </c>
      <c r="J572">
        <v>0</v>
      </c>
      <c r="K572">
        <v>0</v>
      </c>
      <c r="L572">
        <v>0</v>
      </c>
      <c r="M572">
        <v>0</v>
      </c>
      <c r="N572">
        <v>0</v>
      </c>
      <c r="O572">
        <v>0</v>
      </c>
      <c r="P572">
        <v>0</v>
      </c>
      <c r="Q572">
        <v>0</v>
      </c>
      <c r="R572">
        <v>0</v>
      </c>
      <c r="S572">
        <v>0</v>
      </c>
      <c r="T572">
        <v>0</v>
      </c>
      <c r="U572">
        <v>0</v>
      </c>
      <c r="V572">
        <v>193</v>
      </c>
      <c r="W572">
        <v>190</v>
      </c>
      <c r="X572">
        <v>232</v>
      </c>
      <c r="Y572">
        <v>198</v>
      </c>
      <c r="Z572">
        <v>294</v>
      </c>
      <c r="AA572">
        <v>312</v>
      </c>
      <c r="AB572">
        <v>376</v>
      </c>
      <c r="AC572">
        <v>355</v>
      </c>
      <c r="AD572">
        <v>333</v>
      </c>
      <c r="AF572" s="124" t="s">
        <v>661</v>
      </c>
      <c r="AG572">
        <v>377</v>
      </c>
    </row>
    <row r="573" spans="1:33" ht="12.75">
      <c r="A573" s="124" t="s">
        <v>662</v>
      </c>
      <c r="B573">
        <v>0</v>
      </c>
      <c r="C573">
        <v>0</v>
      </c>
      <c r="D573">
        <v>0</v>
      </c>
      <c r="E573">
        <v>0</v>
      </c>
      <c r="F573">
        <v>0</v>
      </c>
      <c r="G573">
        <v>0</v>
      </c>
      <c r="H573">
        <v>0</v>
      </c>
      <c r="I573">
        <v>0</v>
      </c>
      <c r="J573">
        <v>0</v>
      </c>
      <c r="K573">
        <v>0</v>
      </c>
      <c r="L573">
        <v>0</v>
      </c>
      <c r="M573">
        <v>0</v>
      </c>
      <c r="N573">
        <v>0</v>
      </c>
      <c r="O573">
        <v>0</v>
      </c>
      <c r="P573">
        <v>0</v>
      </c>
      <c r="Q573">
        <v>0</v>
      </c>
      <c r="R573">
        <v>0</v>
      </c>
      <c r="S573">
        <v>0</v>
      </c>
      <c r="T573">
        <v>0</v>
      </c>
      <c r="U573">
        <v>0</v>
      </c>
      <c r="V573">
        <v>25</v>
      </c>
      <c r="W573">
        <v>23</v>
      </c>
      <c r="X573">
        <v>22</v>
      </c>
      <c r="Y573">
        <v>25</v>
      </c>
      <c r="Z573">
        <v>33</v>
      </c>
      <c r="AA573">
        <v>36</v>
      </c>
      <c r="AB573">
        <v>28</v>
      </c>
      <c r="AC573">
        <v>39</v>
      </c>
      <c r="AD573">
        <v>29</v>
      </c>
      <c r="AF573" s="124" t="s">
        <v>662</v>
      </c>
      <c r="AG573">
        <v>30</v>
      </c>
    </row>
    <row r="574" spans="1:33" ht="12.75">
      <c r="A574" s="124" t="s">
        <v>663</v>
      </c>
      <c r="B574">
        <v>0</v>
      </c>
      <c r="C574">
        <v>0</v>
      </c>
      <c r="D574">
        <v>0</v>
      </c>
      <c r="E574">
        <v>0</v>
      </c>
      <c r="F574">
        <v>0</v>
      </c>
      <c r="G574">
        <v>0</v>
      </c>
      <c r="H574">
        <v>0</v>
      </c>
      <c r="I574">
        <v>0</v>
      </c>
      <c r="J574">
        <v>0</v>
      </c>
      <c r="K574">
        <v>0</v>
      </c>
      <c r="L574">
        <v>0</v>
      </c>
      <c r="M574">
        <v>0</v>
      </c>
      <c r="N574">
        <v>0</v>
      </c>
      <c r="O574">
        <v>0</v>
      </c>
      <c r="P574">
        <v>0</v>
      </c>
      <c r="Q574">
        <v>0</v>
      </c>
      <c r="R574">
        <v>0</v>
      </c>
      <c r="S574">
        <v>0</v>
      </c>
      <c r="T574">
        <v>0</v>
      </c>
      <c r="U574">
        <v>0</v>
      </c>
      <c r="V574">
        <v>138</v>
      </c>
      <c r="W574">
        <v>136</v>
      </c>
      <c r="X574">
        <v>166</v>
      </c>
      <c r="Y574">
        <v>140</v>
      </c>
      <c r="Z574">
        <v>202</v>
      </c>
      <c r="AA574">
        <v>213</v>
      </c>
      <c r="AB574">
        <v>245</v>
      </c>
      <c r="AC574">
        <v>246</v>
      </c>
      <c r="AD574">
        <v>213</v>
      </c>
      <c r="AF574" s="124" t="s">
        <v>663</v>
      </c>
      <c r="AG574">
        <v>239</v>
      </c>
    </row>
    <row r="575" spans="1:33" ht="12.75">
      <c r="A575" s="124" t="s">
        <v>664</v>
      </c>
      <c r="B575">
        <v>0</v>
      </c>
      <c r="C575">
        <v>0</v>
      </c>
      <c r="D575">
        <v>0</v>
      </c>
      <c r="E575">
        <v>0</v>
      </c>
      <c r="F575">
        <v>0</v>
      </c>
      <c r="G575">
        <v>0</v>
      </c>
      <c r="H575">
        <v>0</v>
      </c>
      <c r="I575">
        <v>0</v>
      </c>
      <c r="J575">
        <v>0</v>
      </c>
      <c r="K575">
        <v>0</v>
      </c>
      <c r="L575">
        <v>0</v>
      </c>
      <c r="M575">
        <v>0</v>
      </c>
      <c r="N575">
        <v>0</v>
      </c>
      <c r="O575">
        <v>0</v>
      </c>
      <c r="P575">
        <v>0</v>
      </c>
      <c r="Q575">
        <v>0</v>
      </c>
      <c r="R575">
        <v>0</v>
      </c>
      <c r="S575">
        <v>0</v>
      </c>
      <c r="T575">
        <v>0</v>
      </c>
      <c r="U575">
        <v>0</v>
      </c>
      <c r="V575">
        <v>30</v>
      </c>
      <c r="W575">
        <v>31</v>
      </c>
      <c r="X575">
        <v>44</v>
      </c>
      <c r="Y575">
        <v>33</v>
      </c>
      <c r="Z575">
        <v>59</v>
      </c>
      <c r="AA575">
        <v>63</v>
      </c>
      <c r="AB575">
        <v>103</v>
      </c>
      <c r="AC575">
        <v>70</v>
      </c>
      <c r="AD575">
        <v>91</v>
      </c>
      <c r="AF575" s="124" t="s">
        <v>664</v>
      </c>
      <c r="AG575">
        <v>108</v>
      </c>
    </row>
    <row r="576" spans="1:33" ht="12.75">
      <c r="A576" s="124" t="s">
        <v>665</v>
      </c>
      <c r="B576">
        <v>0</v>
      </c>
      <c r="C576">
        <v>0</v>
      </c>
      <c r="D576">
        <v>0</v>
      </c>
      <c r="E576">
        <v>0</v>
      </c>
      <c r="F576">
        <v>0</v>
      </c>
      <c r="G576">
        <v>0</v>
      </c>
      <c r="H576">
        <v>0</v>
      </c>
      <c r="I576">
        <v>0</v>
      </c>
      <c r="J576">
        <v>0</v>
      </c>
      <c r="K576">
        <v>0</v>
      </c>
      <c r="L576">
        <v>0</v>
      </c>
      <c r="M576">
        <v>0</v>
      </c>
      <c r="N576">
        <v>0</v>
      </c>
      <c r="O576">
        <v>0</v>
      </c>
      <c r="P576">
        <v>0</v>
      </c>
      <c r="Q576">
        <v>0</v>
      </c>
      <c r="R576">
        <v>0</v>
      </c>
      <c r="S576">
        <v>0</v>
      </c>
      <c r="T576">
        <v>0</v>
      </c>
      <c r="U576">
        <v>0</v>
      </c>
      <c r="V576">
        <v>53</v>
      </c>
      <c r="W576">
        <v>79</v>
      </c>
      <c r="X576">
        <v>91</v>
      </c>
      <c r="Y576">
        <v>111</v>
      </c>
      <c r="Z576">
        <v>91</v>
      </c>
      <c r="AA576">
        <v>97</v>
      </c>
      <c r="AB576">
        <v>119</v>
      </c>
      <c r="AC576">
        <v>113</v>
      </c>
      <c r="AD576">
        <v>131</v>
      </c>
      <c r="AF576" s="124" t="s">
        <v>665</v>
      </c>
      <c r="AG576">
        <v>124</v>
      </c>
    </row>
    <row r="577" spans="1:33" ht="12.75">
      <c r="A577" s="124" t="s">
        <v>666</v>
      </c>
      <c r="B577">
        <v>0</v>
      </c>
      <c r="C577">
        <v>0</v>
      </c>
      <c r="D577">
        <v>0</v>
      </c>
      <c r="E577">
        <v>0</v>
      </c>
      <c r="F577">
        <v>0</v>
      </c>
      <c r="G577">
        <v>0</v>
      </c>
      <c r="H577">
        <v>0</v>
      </c>
      <c r="I577">
        <v>0</v>
      </c>
      <c r="J577">
        <v>0</v>
      </c>
      <c r="K577">
        <v>0</v>
      </c>
      <c r="L577">
        <v>0</v>
      </c>
      <c r="M577">
        <v>0</v>
      </c>
      <c r="N577">
        <v>0</v>
      </c>
      <c r="O577">
        <v>0</v>
      </c>
      <c r="P577">
        <v>0</v>
      </c>
      <c r="Q577">
        <v>0</v>
      </c>
      <c r="R577">
        <v>0</v>
      </c>
      <c r="S577">
        <v>0</v>
      </c>
      <c r="T577">
        <v>0</v>
      </c>
      <c r="U577">
        <v>0</v>
      </c>
      <c r="V577">
        <v>2</v>
      </c>
      <c r="W577">
        <v>3</v>
      </c>
      <c r="X577">
        <v>6</v>
      </c>
      <c r="Y577">
        <v>8</v>
      </c>
      <c r="Z577">
        <v>10</v>
      </c>
      <c r="AA577">
        <v>6</v>
      </c>
      <c r="AB577">
        <v>9</v>
      </c>
      <c r="AC577">
        <v>10</v>
      </c>
      <c r="AD577">
        <v>9</v>
      </c>
      <c r="AF577" s="124" t="s">
        <v>666</v>
      </c>
      <c r="AG577">
        <v>11</v>
      </c>
    </row>
    <row r="578" spans="1:33" ht="12.75">
      <c r="A578" s="124" t="s">
        <v>667</v>
      </c>
      <c r="B578">
        <v>0</v>
      </c>
      <c r="C578">
        <v>0</v>
      </c>
      <c r="D578">
        <v>0</v>
      </c>
      <c r="E578">
        <v>0</v>
      </c>
      <c r="F578">
        <v>0</v>
      </c>
      <c r="G578">
        <v>0</v>
      </c>
      <c r="H578">
        <v>0</v>
      </c>
      <c r="I578">
        <v>0</v>
      </c>
      <c r="J578">
        <v>0</v>
      </c>
      <c r="K578">
        <v>0</v>
      </c>
      <c r="L578">
        <v>0</v>
      </c>
      <c r="M578">
        <v>0</v>
      </c>
      <c r="N578">
        <v>0</v>
      </c>
      <c r="O578">
        <v>0</v>
      </c>
      <c r="P578">
        <v>0</v>
      </c>
      <c r="Q578">
        <v>0</v>
      </c>
      <c r="R578">
        <v>0</v>
      </c>
      <c r="S578">
        <v>0</v>
      </c>
      <c r="T578">
        <v>0</v>
      </c>
      <c r="U578">
        <v>0</v>
      </c>
      <c r="V578">
        <v>48</v>
      </c>
      <c r="W578">
        <v>67</v>
      </c>
      <c r="X578">
        <v>72</v>
      </c>
      <c r="Y578">
        <v>88</v>
      </c>
      <c r="Z578">
        <v>69</v>
      </c>
      <c r="AA578">
        <v>77</v>
      </c>
      <c r="AB578">
        <v>82</v>
      </c>
      <c r="AC578">
        <v>77</v>
      </c>
      <c r="AD578">
        <v>99</v>
      </c>
      <c r="AF578" s="124" t="s">
        <v>667</v>
      </c>
      <c r="AG578">
        <v>87</v>
      </c>
    </row>
    <row r="579" spans="1:33" ht="12.75">
      <c r="A579" s="124" t="s">
        <v>668</v>
      </c>
      <c r="B579">
        <v>0</v>
      </c>
      <c r="C579">
        <v>0</v>
      </c>
      <c r="D579">
        <v>0</v>
      </c>
      <c r="E579">
        <v>0</v>
      </c>
      <c r="F579">
        <v>0</v>
      </c>
      <c r="G579">
        <v>0</v>
      </c>
      <c r="H579">
        <v>0</v>
      </c>
      <c r="I579">
        <v>0</v>
      </c>
      <c r="J579">
        <v>0</v>
      </c>
      <c r="K579">
        <v>0</v>
      </c>
      <c r="L579">
        <v>0</v>
      </c>
      <c r="M579">
        <v>0</v>
      </c>
      <c r="N579">
        <v>0</v>
      </c>
      <c r="O579">
        <v>0</v>
      </c>
      <c r="P579">
        <v>0</v>
      </c>
      <c r="Q579">
        <v>0</v>
      </c>
      <c r="R579">
        <v>0</v>
      </c>
      <c r="S579">
        <v>0</v>
      </c>
      <c r="T579">
        <v>0</v>
      </c>
      <c r="U579">
        <v>0</v>
      </c>
      <c r="V579">
        <v>3</v>
      </c>
      <c r="W579">
        <v>9</v>
      </c>
      <c r="X579">
        <v>11</v>
      </c>
      <c r="Y579">
        <v>11</v>
      </c>
      <c r="Z579">
        <v>9</v>
      </c>
      <c r="AA579">
        <v>12</v>
      </c>
      <c r="AB579">
        <v>22</v>
      </c>
      <c r="AC579">
        <v>18</v>
      </c>
      <c r="AD579">
        <v>14</v>
      </c>
      <c r="AF579" s="124" t="s">
        <v>668</v>
      </c>
      <c r="AG579">
        <v>18</v>
      </c>
    </row>
    <row r="580" spans="1:33" ht="12.75">
      <c r="A580" s="124" t="s">
        <v>669</v>
      </c>
      <c r="B580">
        <v>0</v>
      </c>
      <c r="C580">
        <v>0</v>
      </c>
      <c r="D580">
        <v>0</v>
      </c>
      <c r="E580">
        <v>0</v>
      </c>
      <c r="F580">
        <v>0</v>
      </c>
      <c r="G580">
        <v>0</v>
      </c>
      <c r="H580">
        <v>0</v>
      </c>
      <c r="I580">
        <v>0</v>
      </c>
      <c r="J580">
        <v>0</v>
      </c>
      <c r="K580">
        <v>0</v>
      </c>
      <c r="L580">
        <v>0</v>
      </c>
      <c r="M580">
        <v>0</v>
      </c>
      <c r="N580">
        <v>0</v>
      </c>
      <c r="O580">
        <v>0</v>
      </c>
      <c r="P580">
        <v>0</v>
      </c>
      <c r="Q580">
        <v>0</v>
      </c>
      <c r="R580">
        <v>0</v>
      </c>
      <c r="S580">
        <v>0</v>
      </c>
      <c r="T580">
        <v>0</v>
      </c>
      <c r="U580">
        <v>0</v>
      </c>
      <c r="V580">
        <v>0</v>
      </c>
      <c r="W580">
        <v>0</v>
      </c>
      <c r="X580">
        <v>0</v>
      </c>
      <c r="Y580">
        <v>3</v>
      </c>
      <c r="Z580">
        <v>1</v>
      </c>
      <c r="AA580">
        <v>1</v>
      </c>
      <c r="AB580">
        <v>2</v>
      </c>
      <c r="AC580">
        <v>7</v>
      </c>
      <c r="AD580">
        <v>7</v>
      </c>
      <c r="AF580" s="124" t="s">
        <v>669</v>
      </c>
      <c r="AG580">
        <v>8</v>
      </c>
    </row>
    <row r="581" spans="1:33" ht="12.75">
      <c r="A581" s="124" t="s">
        <v>670</v>
      </c>
      <c r="B581">
        <v>0</v>
      </c>
      <c r="C581">
        <v>0</v>
      </c>
      <c r="D581">
        <v>0</v>
      </c>
      <c r="E581">
        <v>0</v>
      </c>
      <c r="F581">
        <v>0</v>
      </c>
      <c r="G581">
        <v>0</v>
      </c>
      <c r="H581">
        <v>0</v>
      </c>
      <c r="I581">
        <v>0</v>
      </c>
      <c r="J581">
        <v>0</v>
      </c>
      <c r="K581">
        <v>0</v>
      </c>
      <c r="L581">
        <v>0</v>
      </c>
      <c r="M581">
        <v>0</v>
      </c>
      <c r="N581">
        <v>0</v>
      </c>
      <c r="O581">
        <v>0</v>
      </c>
      <c r="P581">
        <v>0</v>
      </c>
      <c r="Q581">
        <v>0</v>
      </c>
      <c r="R581">
        <v>0</v>
      </c>
      <c r="S581">
        <v>0</v>
      </c>
      <c r="T581">
        <v>0</v>
      </c>
      <c r="U581">
        <v>0</v>
      </c>
      <c r="V581">
        <v>0</v>
      </c>
      <c r="W581">
        <v>0</v>
      </c>
      <c r="X581">
        <v>0</v>
      </c>
      <c r="Y581">
        <v>0</v>
      </c>
      <c r="Z581">
        <v>1</v>
      </c>
      <c r="AA581">
        <v>0</v>
      </c>
      <c r="AB581">
        <v>0</v>
      </c>
      <c r="AC581">
        <v>0</v>
      </c>
      <c r="AD581">
        <v>1</v>
      </c>
      <c r="AF581" s="124" t="s">
        <v>670</v>
      </c>
      <c r="AG581">
        <v>0</v>
      </c>
    </row>
    <row r="582" spans="1:33" ht="12.75">
      <c r="A582" s="124" t="s">
        <v>671</v>
      </c>
      <c r="B582">
        <v>0</v>
      </c>
      <c r="C582">
        <v>0</v>
      </c>
      <c r="D582">
        <v>0</v>
      </c>
      <c r="E582">
        <v>0</v>
      </c>
      <c r="F582">
        <v>0</v>
      </c>
      <c r="G582">
        <v>0</v>
      </c>
      <c r="H582">
        <v>0</v>
      </c>
      <c r="I582">
        <v>0</v>
      </c>
      <c r="J582">
        <v>0</v>
      </c>
      <c r="K582">
        <v>0</v>
      </c>
      <c r="L582">
        <v>0</v>
      </c>
      <c r="M582">
        <v>0</v>
      </c>
      <c r="N582">
        <v>0</v>
      </c>
      <c r="O582">
        <v>0</v>
      </c>
      <c r="P582">
        <v>0</v>
      </c>
      <c r="Q582">
        <v>0</v>
      </c>
      <c r="R582">
        <v>0</v>
      </c>
      <c r="S582">
        <v>0</v>
      </c>
      <c r="T582">
        <v>0</v>
      </c>
      <c r="U582">
        <v>0</v>
      </c>
      <c r="V582">
        <v>0</v>
      </c>
      <c r="W582">
        <v>0</v>
      </c>
      <c r="X582">
        <v>2</v>
      </c>
      <c r="Y582">
        <v>1</v>
      </c>
      <c r="Z582">
        <v>1</v>
      </c>
      <c r="AA582">
        <v>1</v>
      </c>
      <c r="AB582">
        <v>4</v>
      </c>
      <c r="AC582">
        <v>1</v>
      </c>
      <c r="AD582">
        <v>1</v>
      </c>
      <c r="AF582" s="124" t="s">
        <v>671</v>
      </c>
      <c r="AG582">
        <v>0</v>
      </c>
    </row>
    <row r="583" spans="1:33" ht="12.75">
      <c r="A583" s="124" t="s">
        <v>672</v>
      </c>
      <c r="B583">
        <v>0</v>
      </c>
      <c r="C583">
        <v>0</v>
      </c>
      <c r="D583">
        <v>0</v>
      </c>
      <c r="E583">
        <v>0</v>
      </c>
      <c r="F583">
        <v>0</v>
      </c>
      <c r="G583">
        <v>0</v>
      </c>
      <c r="H583">
        <v>0</v>
      </c>
      <c r="I583">
        <v>0</v>
      </c>
      <c r="J583">
        <v>0</v>
      </c>
      <c r="K583">
        <v>0</v>
      </c>
      <c r="L583">
        <v>0</v>
      </c>
      <c r="M583">
        <v>0</v>
      </c>
      <c r="N583">
        <v>0</v>
      </c>
      <c r="O583">
        <v>0</v>
      </c>
      <c r="P583">
        <v>0</v>
      </c>
      <c r="Q583">
        <v>0</v>
      </c>
      <c r="R583">
        <v>0</v>
      </c>
      <c r="S583">
        <v>0</v>
      </c>
      <c r="T583">
        <v>0</v>
      </c>
      <c r="U583">
        <v>0</v>
      </c>
      <c r="V583">
        <v>732</v>
      </c>
      <c r="W583">
        <v>992</v>
      </c>
      <c r="X583">
        <v>1024</v>
      </c>
      <c r="Y583">
        <v>1286</v>
      </c>
      <c r="Z583">
        <v>1217</v>
      </c>
      <c r="AA583">
        <v>1193</v>
      </c>
      <c r="AB583">
        <v>1299</v>
      </c>
      <c r="AC583">
        <v>1222</v>
      </c>
      <c r="AD583">
        <v>1227</v>
      </c>
      <c r="AF583" s="124" t="s">
        <v>672</v>
      </c>
      <c r="AG583">
        <v>1227</v>
      </c>
    </row>
    <row r="584" spans="1:33" ht="12.75">
      <c r="A584" s="124" t="s">
        <v>673</v>
      </c>
      <c r="B584">
        <v>0</v>
      </c>
      <c r="C584">
        <v>0</v>
      </c>
      <c r="D584">
        <v>0</v>
      </c>
      <c r="E584">
        <v>0</v>
      </c>
      <c r="F584">
        <v>0</v>
      </c>
      <c r="G584">
        <v>0</v>
      </c>
      <c r="H584">
        <v>0</v>
      </c>
      <c r="I584">
        <v>0</v>
      </c>
      <c r="J584">
        <v>0</v>
      </c>
      <c r="K584">
        <v>0</v>
      </c>
      <c r="L584">
        <v>0</v>
      </c>
      <c r="M584">
        <v>0</v>
      </c>
      <c r="N584">
        <v>0</v>
      </c>
      <c r="O584">
        <v>0</v>
      </c>
      <c r="P584">
        <v>0</v>
      </c>
      <c r="Q584">
        <v>0</v>
      </c>
      <c r="R584">
        <v>0</v>
      </c>
      <c r="S584">
        <v>0</v>
      </c>
      <c r="T584">
        <v>0</v>
      </c>
      <c r="U584">
        <v>0</v>
      </c>
      <c r="V584">
        <v>32</v>
      </c>
      <c r="W584">
        <v>37</v>
      </c>
      <c r="X584">
        <v>50</v>
      </c>
      <c r="Y584">
        <v>88</v>
      </c>
      <c r="Z584">
        <v>87</v>
      </c>
      <c r="AA584">
        <v>79</v>
      </c>
      <c r="AB584">
        <v>102</v>
      </c>
      <c r="AC584">
        <v>170</v>
      </c>
      <c r="AD584">
        <v>178</v>
      </c>
      <c r="AF584" s="124" t="s">
        <v>673</v>
      </c>
      <c r="AG584">
        <v>197</v>
      </c>
    </row>
    <row r="585" spans="1:33" ht="12.75">
      <c r="A585" s="124" t="s">
        <v>674</v>
      </c>
      <c r="B585">
        <v>0</v>
      </c>
      <c r="C585">
        <v>0</v>
      </c>
      <c r="D585">
        <v>0</v>
      </c>
      <c r="E585">
        <v>0</v>
      </c>
      <c r="F585">
        <v>0</v>
      </c>
      <c r="G585">
        <v>0</v>
      </c>
      <c r="H585">
        <v>0</v>
      </c>
      <c r="I585">
        <v>0</v>
      </c>
      <c r="J585">
        <v>0</v>
      </c>
      <c r="K585">
        <v>0</v>
      </c>
      <c r="L585">
        <v>0</v>
      </c>
      <c r="M585">
        <v>0</v>
      </c>
      <c r="N585">
        <v>0</v>
      </c>
      <c r="O585">
        <v>0</v>
      </c>
      <c r="P585">
        <v>0</v>
      </c>
      <c r="Q585">
        <v>0</v>
      </c>
      <c r="R585">
        <v>0</v>
      </c>
      <c r="S585">
        <v>0</v>
      </c>
      <c r="T585">
        <v>0</v>
      </c>
      <c r="U585">
        <v>0</v>
      </c>
      <c r="V585">
        <v>60</v>
      </c>
      <c r="W585">
        <v>47</v>
      </c>
      <c r="X585">
        <v>66</v>
      </c>
      <c r="Y585">
        <v>65</v>
      </c>
      <c r="Z585">
        <v>95</v>
      </c>
      <c r="AA585">
        <v>101</v>
      </c>
      <c r="AB585">
        <v>83</v>
      </c>
      <c r="AC585">
        <v>128</v>
      </c>
      <c r="AD585">
        <v>167</v>
      </c>
      <c r="AF585" s="124" t="s">
        <v>674</v>
      </c>
      <c r="AG585">
        <v>164</v>
      </c>
    </row>
    <row r="586" spans="1:33" ht="12.75">
      <c r="A586" s="124" t="s">
        <v>675</v>
      </c>
      <c r="B586">
        <v>0</v>
      </c>
      <c r="C586">
        <v>0</v>
      </c>
      <c r="D586">
        <v>0</v>
      </c>
      <c r="E586">
        <v>0</v>
      </c>
      <c r="F586">
        <v>0</v>
      </c>
      <c r="G586">
        <v>0</v>
      </c>
      <c r="H586">
        <v>0</v>
      </c>
      <c r="I586">
        <v>0</v>
      </c>
      <c r="J586">
        <v>0</v>
      </c>
      <c r="K586">
        <v>0</v>
      </c>
      <c r="L586">
        <v>0</v>
      </c>
      <c r="M586">
        <v>0</v>
      </c>
      <c r="N586">
        <v>0</v>
      </c>
      <c r="O586">
        <v>0</v>
      </c>
      <c r="P586">
        <v>0</v>
      </c>
      <c r="Q586">
        <v>0</v>
      </c>
      <c r="R586">
        <v>0</v>
      </c>
      <c r="S586">
        <v>0</v>
      </c>
      <c r="T586">
        <v>0</v>
      </c>
      <c r="U586">
        <v>0</v>
      </c>
      <c r="V586">
        <v>1</v>
      </c>
      <c r="W586">
        <v>3</v>
      </c>
      <c r="X586">
        <v>2</v>
      </c>
      <c r="Y586">
        <v>3</v>
      </c>
      <c r="Z586">
        <v>3</v>
      </c>
      <c r="AA586">
        <v>6</v>
      </c>
      <c r="AB586">
        <v>1</v>
      </c>
      <c r="AC586">
        <v>4</v>
      </c>
      <c r="AD586">
        <v>2</v>
      </c>
      <c r="AF586" s="124" t="s">
        <v>675</v>
      </c>
      <c r="AG586">
        <v>3</v>
      </c>
    </row>
    <row r="587" spans="1:33" ht="12.75">
      <c r="A587" s="124" t="s">
        <v>676</v>
      </c>
      <c r="B587">
        <v>0</v>
      </c>
      <c r="C587">
        <v>0</v>
      </c>
      <c r="D587">
        <v>0</v>
      </c>
      <c r="E587">
        <v>0</v>
      </c>
      <c r="F587">
        <v>0</v>
      </c>
      <c r="G587">
        <v>0</v>
      </c>
      <c r="H587">
        <v>0</v>
      </c>
      <c r="I587">
        <v>0</v>
      </c>
      <c r="J587">
        <v>0</v>
      </c>
      <c r="K587">
        <v>0</v>
      </c>
      <c r="L587">
        <v>0</v>
      </c>
      <c r="M587">
        <v>0</v>
      </c>
      <c r="N587">
        <v>0</v>
      </c>
      <c r="O587">
        <v>0</v>
      </c>
      <c r="P587">
        <v>0</v>
      </c>
      <c r="Q587">
        <v>0</v>
      </c>
      <c r="R587">
        <v>0</v>
      </c>
      <c r="S587">
        <v>0</v>
      </c>
      <c r="T587">
        <v>0</v>
      </c>
      <c r="U587">
        <v>0</v>
      </c>
      <c r="V587">
        <v>444</v>
      </c>
      <c r="W587">
        <v>503</v>
      </c>
      <c r="X587">
        <v>630</v>
      </c>
      <c r="Y587">
        <v>682</v>
      </c>
      <c r="Z587">
        <v>631</v>
      </c>
      <c r="AA587">
        <v>580</v>
      </c>
      <c r="AB587">
        <v>720</v>
      </c>
      <c r="AC587">
        <v>602</v>
      </c>
      <c r="AD587">
        <v>575</v>
      </c>
      <c r="AF587" s="124" t="s">
        <v>676</v>
      </c>
      <c r="AG587">
        <v>582</v>
      </c>
    </row>
    <row r="588" spans="1:33" ht="12.75">
      <c r="A588" s="124" t="s">
        <v>677</v>
      </c>
      <c r="B588">
        <v>0</v>
      </c>
      <c r="C588">
        <v>0</v>
      </c>
      <c r="D588">
        <v>0</v>
      </c>
      <c r="E588">
        <v>0</v>
      </c>
      <c r="F588">
        <v>0</v>
      </c>
      <c r="G588">
        <v>0</v>
      </c>
      <c r="H588">
        <v>0</v>
      </c>
      <c r="I588">
        <v>0</v>
      </c>
      <c r="J588">
        <v>0</v>
      </c>
      <c r="K588">
        <v>0</v>
      </c>
      <c r="L588">
        <v>0</v>
      </c>
      <c r="M588">
        <v>0</v>
      </c>
      <c r="N588">
        <v>0</v>
      </c>
      <c r="O588">
        <v>0</v>
      </c>
      <c r="P588">
        <v>0</v>
      </c>
      <c r="Q588">
        <v>0</v>
      </c>
      <c r="R588">
        <v>0</v>
      </c>
      <c r="S588">
        <v>0</v>
      </c>
      <c r="T588">
        <v>0</v>
      </c>
      <c r="U588">
        <v>0</v>
      </c>
      <c r="V588">
        <v>195</v>
      </c>
      <c r="W588">
        <v>402</v>
      </c>
      <c r="X588">
        <v>276</v>
      </c>
      <c r="Y588">
        <v>448</v>
      </c>
      <c r="Z588">
        <v>401</v>
      </c>
      <c r="AA588">
        <v>427</v>
      </c>
      <c r="AB588">
        <v>393</v>
      </c>
      <c r="AC588">
        <v>318</v>
      </c>
      <c r="AD588">
        <v>305</v>
      </c>
      <c r="AF588" s="124" t="s">
        <v>677</v>
      </c>
      <c r="AG588">
        <v>281</v>
      </c>
    </row>
    <row r="589" spans="1:33" ht="12.75">
      <c r="A589" s="124" t="s">
        <v>678</v>
      </c>
      <c r="B589">
        <v>0</v>
      </c>
      <c r="C589">
        <v>0</v>
      </c>
      <c r="D589">
        <v>0</v>
      </c>
      <c r="E589">
        <v>0</v>
      </c>
      <c r="F589">
        <v>0</v>
      </c>
      <c r="G589">
        <v>0</v>
      </c>
      <c r="H589">
        <v>0</v>
      </c>
      <c r="I589">
        <v>0</v>
      </c>
      <c r="J589">
        <v>0</v>
      </c>
      <c r="K589">
        <v>0</v>
      </c>
      <c r="L589">
        <v>0</v>
      </c>
      <c r="M589">
        <v>0</v>
      </c>
      <c r="N589">
        <v>0</v>
      </c>
      <c r="O589">
        <v>0</v>
      </c>
      <c r="P589">
        <v>0</v>
      </c>
      <c r="Q589">
        <v>0</v>
      </c>
      <c r="R589">
        <v>0</v>
      </c>
      <c r="S589">
        <v>0</v>
      </c>
      <c r="T589">
        <v>0</v>
      </c>
      <c r="U589">
        <v>0</v>
      </c>
      <c r="V589">
        <v>124</v>
      </c>
      <c r="W589">
        <v>181</v>
      </c>
      <c r="X589">
        <v>204</v>
      </c>
      <c r="Y589">
        <v>264</v>
      </c>
      <c r="Z589">
        <v>302</v>
      </c>
      <c r="AA589">
        <v>264</v>
      </c>
      <c r="AB589">
        <v>338</v>
      </c>
      <c r="AC589">
        <v>334</v>
      </c>
      <c r="AD589">
        <v>417</v>
      </c>
      <c r="AF589" s="124" t="s">
        <v>678</v>
      </c>
      <c r="AG589">
        <v>369</v>
      </c>
    </row>
    <row r="590" spans="1:33" ht="12.75">
      <c r="A590" s="124" t="s">
        <v>679</v>
      </c>
      <c r="B590">
        <v>0</v>
      </c>
      <c r="C590">
        <v>0</v>
      </c>
      <c r="D590">
        <v>0</v>
      </c>
      <c r="E590">
        <v>0</v>
      </c>
      <c r="F590">
        <v>0</v>
      </c>
      <c r="G590">
        <v>0</v>
      </c>
      <c r="H590">
        <v>0</v>
      </c>
      <c r="I590">
        <v>0</v>
      </c>
      <c r="J590">
        <v>0</v>
      </c>
      <c r="K590">
        <v>0</v>
      </c>
      <c r="L590">
        <v>0</v>
      </c>
      <c r="M590">
        <v>0</v>
      </c>
      <c r="N590">
        <v>0</v>
      </c>
      <c r="O590">
        <v>0</v>
      </c>
      <c r="P590">
        <v>0</v>
      </c>
      <c r="Q590">
        <v>0</v>
      </c>
      <c r="R590">
        <v>0</v>
      </c>
      <c r="S590">
        <v>0</v>
      </c>
      <c r="T590">
        <v>0</v>
      </c>
      <c r="U590">
        <v>0</v>
      </c>
      <c r="V590">
        <v>27</v>
      </c>
      <c r="W590">
        <v>28</v>
      </c>
      <c r="X590">
        <v>37</v>
      </c>
      <c r="Y590">
        <v>47</v>
      </c>
      <c r="Z590">
        <v>53</v>
      </c>
      <c r="AA590">
        <v>40</v>
      </c>
      <c r="AB590">
        <v>69</v>
      </c>
      <c r="AC590">
        <v>60</v>
      </c>
      <c r="AD590">
        <v>63</v>
      </c>
      <c r="AF590" s="124" t="s">
        <v>679</v>
      </c>
      <c r="AG590">
        <v>74</v>
      </c>
    </row>
    <row r="591" spans="1:33" ht="12.75">
      <c r="A591" s="124" t="s">
        <v>680</v>
      </c>
      <c r="B591">
        <v>0</v>
      </c>
      <c r="C591">
        <v>0</v>
      </c>
      <c r="D591">
        <v>0</v>
      </c>
      <c r="E591">
        <v>0</v>
      </c>
      <c r="F591">
        <v>0</v>
      </c>
      <c r="G591">
        <v>0</v>
      </c>
      <c r="H591">
        <v>0</v>
      </c>
      <c r="I591">
        <v>0</v>
      </c>
      <c r="J591">
        <v>0</v>
      </c>
      <c r="K591">
        <v>0</v>
      </c>
      <c r="L591">
        <v>0</v>
      </c>
      <c r="M591">
        <v>0</v>
      </c>
      <c r="N591">
        <v>0</v>
      </c>
      <c r="O591">
        <v>0</v>
      </c>
      <c r="P591">
        <v>0</v>
      </c>
      <c r="Q591">
        <v>0</v>
      </c>
      <c r="R591">
        <v>0</v>
      </c>
      <c r="S591">
        <v>0</v>
      </c>
      <c r="T591">
        <v>0</v>
      </c>
      <c r="U591">
        <v>0</v>
      </c>
      <c r="V591">
        <v>52</v>
      </c>
      <c r="W591">
        <v>88</v>
      </c>
      <c r="X591">
        <v>96</v>
      </c>
      <c r="Y591">
        <v>119</v>
      </c>
      <c r="Z591">
        <v>124</v>
      </c>
      <c r="AA591">
        <v>130</v>
      </c>
      <c r="AB591">
        <v>150</v>
      </c>
      <c r="AC591">
        <v>167</v>
      </c>
      <c r="AD591">
        <v>178</v>
      </c>
      <c r="AF591" s="124" t="s">
        <v>680</v>
      </c>
      <c r="AG591">
        <v>150</v>
      </c>
    </row>
    <row r="592" spans="1:33" ht="12.75">
      <c r="A592" s="124" t="s">
        <v>681</v>
      </c>
      <c r="B592">
        <v>0</v>
      </c>
      <c r="C592">
        <v>0</v>
      </c>
      <c r="D592">
        <v>0</v>
      </c>
      <c r="E592">
        <v>0</v>
      </c>
      <c r="F592">
        <v>0</v>
      </c>
      <c r="G592">
        <v>0</v>
      </c>
      <c r="H592">
        <v>0</v>
      </c>
      <c r="I592">
        <v>0</v>
      </c>
      <c r="J592">
        <v>0</v>
      </c>
      <c r="K592">
        <v>0</v>
      </c>
      <c r="L592">
        <v>0</v>
      </c>
      <c r="M592">
        <v>0</v>
      </c>
      <c r="N592">
        <v>0</v>
      </c>
      <c r="O592">
        <v>0</v>
      </c>
      <c r="P592">
        <v>0</v>
      </c>
      <c r="Q592">
        <v>0</v>
      </c>
      <c r="R592">
        <v>0</v>
      </c>
      <c r="S592">
        <v>0</v>
      </c>
      <c r="T592">
        <v>0</v>
      </c>
      <c r="U592">
        <v>0</v>
      </c>
      <c r="V592">
        <v>45</v>
      </c>
      <c r="W592">
        <v>65</v>
      </c>
      <c r="X592">
        <v>71</v>
      </c>
      <c r="Y592">
        <v>98</v>
      </c>
      <c r="Z592">
        <v>125</v>
      </c>
      <c r="AA592">
        <v>94</v>
      </c>
      <c r="AB592">
        <v>119</v>
      </c>
      <c r="AC592">
        <v>107</v>
      </c>
      <c r="AD592">
        <v>176</v>
      </c>
      <c r="AF592" s="124" t="s">
        <v>681</v>
      </c>
      <c r="AG592">
        <v>145</v>
      </c>
    </row>
    <row r="593" spans="1:33" ht="12.75">
      <c r="A593" s="124" t="s">
        <v>682</v>
      </c>
      <c r="B593">
        <v>0</v>
      </c>
      <c r="C593">
        <v>0</v>
      </c>
      <c r="D593">
        <v>0</v>
      </c>
      <c r="E593">
        <v>0</v>
      </c>
      <c r="F593">
        <v>0</v>
      </c>
      <c r="G593">
        <v>0</v>
      </c>
      <c r="H593">
        <v>0</v>
      </c>
      <c r="I593">
        <v>0</v>
      </c>
      <c r="J593">
        <v>0</v>
      </c>
      <c r="K593">
        <v>0</v>
      </c>
      <c r="L593">
        <v>0</v>
      </c>
      <c r="M593">
        <v>0</v>
      </c>
      <c r="N593">
        <v>0</v>
      </c>
      <c r="O593">
        <v>0</v>
      </c>
      <c r="P593">
        <v>0</v>
      </c>
      <c r="Q593">
        <v>0</v>
      </c>
      <c r="R593">
        <v>0</v>
      </c>
      <c r="S593">
        <v>0</v>
      </c>
      <c r="T593">
        <v>0</v>
      </c>
      <c r="U593">
        <v>0</v>
      </c>
      <c r="V593">
        <v>5865</v>
      </c>
      <c r="W593">
        <v>5787</v>
      </c>
      <c r="X593">
        <v>7822</v>
      </c>
      <c r="Y593">
        <v>8662</v>
      </c>
      <c r="Z593">
        <v>8414</v>
      </c>
      <c r="AA593">
        <v>8347</v>
      </c>
      <c r="AB593">
        <v>3978</v>
      </c>
      <c r="AC593">
        <v>2331</v>
      </c>
      <c r="AD593">
        <v>1936</v>
      </c>
      <c r="AF593" s="124" t="s">
        <v>682</v>
      </c>
      <c r="AG593">
        <v>1780</v>
      </c>
    </row>
    <row r="594" spans="1:33" ht="12.75">
      <c r="A594" s="124" t="s">
        <v>683</v>
      </c>
      <c r="B594">
        <v>0</v>
      </c>
      <c r="C594">
        <v>0</v>
      </c>
      <c r="D594">
        <v>0</v>
      </c>
      <c r="E594">
        <v>0</v>
      </c>
      <c r="F594">
        <v>0</v>
      </c>
      <c r="G594">
        <v>0</v>
      </c>
      <c r="H594">
        <v>0</v>
      </c>
      <c r="I594">
        <v>0</v>
      </c>
      <c r="J594">
        <v>0</v>
      </c>
      <c r="K594">
        <v>0</v>
      </c>
      <c r="L594">
        <v>0</v>
      </c>
      <c r="M594">
        <v>0</v>
      </c>
      <c r="N594">
        <v>0</v>
      </c>
      <c r="O594">
        <v>0</v>
      </c>
      <c r="P594">
        <v>0</v>
      </c>
      <c r="Q594">
        <v>0</v>
      </c>
      <c r="R594">
        <v>0</v>
      </c>
      <c r="S594">
        <v>0</v>
      </c>
      <c r="T594">
        <v>0</v>
      </c>
      <c r="U594">
        <v>0</v>
      </c>
      <c r="V594">
        <v>6</v>
      </c>
      <c r="W594">
        <v>12</v>
      </c>
      <c r="X594">
        <v>19</v>
      </c>
      <c r="Y594">
        <v>5</v>
      </c>
      <c r="Z594">
        <v>4</v>
      </c>
      <c r="AA594">
        <v>13</v>
      </c>
      <c r="AB594">
        <v>32</v>
      </c>
      <c r="AC594">
        <v>69</v>
      </c>
      <c r="AD594">
        <v>72</v>
      </c>
      <c r="AF594" s="124" t="s">
        <v>683</v>
      </c>
      <c r="AG594">
        <v>98</v>
      </c>
    </row>
    <row r="595" spans="1:33" ht="12.75">
      <c r="A595" s="124" t="s">
        <v>684</v>
      </c>
      <c r="B595">
        <v>0</v>
      </c>
      <c r="C595">
        <v>0</v>
      </c>
      <c r="D595">
        <v>0</v>
      </c>
      <c r="E595">
        <v>0</v>
      </c>
      <c r="F595">
        <v>0</v>
      </c>
      <c r="G595">
        <v>0</v>
      </c>
      <c r="H595">
        <v>0</v>
      </c>
      <c r="I595">
        <v>0</v>
      </c>
      <c r="J595">
        <v>0</v>
      </c>
      <c r="K595">
        <v>0</v>
      </c>
      <c r="L595">
        <v>0</v>
      </c>
      <c r="M595">
        <v>0</v>
      </c>
      <c r="N595">
        <v>0</v>
      </c>
      <c r="O595">
        <v>0</v>
      </c>
      <c r="P595">
        <v>0</v>
      </c>
      <c r="Q595">
        <v>0</v>
      </c>
      <c r="R595">
        <v>0</v>
      </c>
      <c r="S595">
        <v>0</v>
      </c>
      <c r="T595">
        <v>0</v>
      </c>
      <c r="U595">
        <v>0</v>
      </c>
      <c r="V595">
        <v>4568</v>
      </c>
      <c r="W595">
        <v>5212</v>
      </c>
      <c r="X595">
        <v>6515</v>
      </c>
      <c r="Y595">
        <v>7316</v>
      </c>
      <c r="Z595">
        <v>7393</v>
      </c>
      <c r="AA595">
        <v>7252</v>
      </c>
      <c r="AB595">
        <v>3154</v>
      </c>
      <c r="AC595">
        <v>1424</v>
      </c>
      <c r="AD595">
        <v>895</v>
      </c>
      <c r="AF595" s="124" t="s">
        <v>684</v>
      </c>
      <c r="AG595">
        <v>720</v>
      </c>
    </row>
    <row r="596" spans="1:33" ht="12.75">
      <c r="A596" s="124" t="s">
        <v>685</v>
      </c>
      <c r="B596">
        <v>0</v>
      </c>
      <c r="C596">
        <v>0</v>
      </c>
      <c r="D596">
        <v>0</v>
      </c>
      <c r="E596">
        <v>0</v>
      </c>
      <c r="F596">
        <v>0</v>
      </c>
      <c r="G596">
        <v>0</v>
      </c>
      <c r="H596">
        <v>0</v>
      </c>
      <c r="I596">
        <v>0</v>
      </c>
      <c r="J596">
        <v>0</v>
      </c>
      <c r="K596">
        <v>0</v>
      </c>
      <c r="L596">
        <v>0</v>
      </c>
      <c r="M596">
        <v>0</v>
      </c>
      <c r="N596">
        <v>0</v>
      </c>
      <c r="O596">
        <v>0</v>
      </c>
      <c r="P596">
        <v>0</v>
      </c>
      <c r="Q596">
        <v>0</v>
      </c>
      <c r="R596">
        <v>0</v>
      </c>
      <c r="S596">
        <v>0</v>
      </c>
      <c r="T596">
        <v>0</v>
      </c>
      <c r="U596">
        <v>0</v>
      </c>
      <c r="V596">
        <v>1291</v>
      </c>
      <c r="W596">
        <v>563</v>
      </c>
      <c r="X596">
        <v>1288</v>
      </c>
      <c r="Y596">
        <v>1341</v>
      </c>
      <c r="Z596">
        <v>1017</v>
      </c>
      <c r="AA596">
        <v>1082</v>
      </c>
      <c r="AB596">
        <v>792</v>
      </c>
      <c r="AC596">
        <v>838</v>
      </c>
      <c r="AD596">
        <v>969</v>
      </c>
      <c r="AF596" s="124" t="s">
        <v>685</v>
      </c>
      <c r="AG596">
        <v>962</v>
      </c>
    </row>
    <row r="597" spans="1:33" ht="12.75">
      <c r="A597" s="124" t="s">
        <v>686</v>
      </c>
      <c r="B597">
        <v>0</v>
      </c>
      <c r="C597">
        <v>0</v>
      </c>
      <c r="D597">
        <v>0</v>
      </c>
      <c r="E597">
        <v>0</v>
      </c>
      <c r="F597">
        <v>0</v>
      </c>
      <c r="G597">
        <v>0</v>
      </c>
      <c r="H597">
        <v>0</v>
      </c>
      <c r="I597">
        <v>0</v>
      </c>
      <c r="J597">
        <v>0</v>
      </c>
      <c r="K597">
        <v>0</v>
      </c>
      <c r="L597">
        <v>0</v>
      </c>
      <c r="M597">
        <v>0</v>
      </c>
      <c r="N597">
        <v>0</v>
      </c>
      <c r="O597">
        <v>0</v>
      </c>
      <c r="P597">
        <v>0</v>
      </c>
      <c r="Q597">
        <v>0</v>
      </c>
      <c r="R597">
        <v>0</v>
      </c>
      <c r="S597">
        <v>0</v>
      </c>
      <c r="T597">
        <v>0</v>
      </c>
      <c r="U597">
        <v>0</v>
      </c>
      <c r="V597">
        <v>1341</v>
      </c>
      <c r="W597">
        <v>1611</v>
      </c>
      <c r="X597">
        <v>1832</v>
      </c>
      <c r="Y597">
        <v>2030</v>
      </c>
      <c r="Z597">
        <v>2229</v>
      </c>
      <c r="AA597">
        <v>2255</v>
      </c>
      <c r="AB597">
        <v>2729</v>
      </c>
      <c r="AC597">
        <v>2738</v>
      </c>
      <c r="AD597">
        <v>3143</v>
      </c>
      <c r="AF597" s="124" t="s">
        <v>686</v>
      </c>
      <c r="AG597">
        <v>3388</v>
      </c>
    </row>
    <row r="598" spans="1:33" ht="12.75">
      <c r="A598" s="124" t="s">
        <v>687</v>
      </c>
      <c r="B598">
        <v>0</v>
      </c>
      <c r="C598">
        <v>0</v>
      </c>
      <c r="D598">
        <v>0</v>
      </c>
      <c r="E598">
        <v>0</v>
      </c>
      <c r="F598">
        <v>0</v>
      </c>
      <c r="G598">
        <v>0</v>
      </c>
      <c r="H598">
        <v>0</v>
      </c>
      <c r="I598">
        <v>0</v>
      </c>
      <c r="J598">
        <v>0</v>
      </c>
      <c r="K598">
        <v>0</v>
      </c>
      <c r="L598">
        <v>0</v>
      </c>
      <c r="M598">
        <v>0</v>
      </c>
      <c r="N598">
        <v>0</v>
      </c>
      <c r="O598">
        <v>0</v>
      </c>
      <c r="P598">
        <v>0</v>
      </c>
      <c r="Q598">
        <v>0</v>
      </c>
      <c r="R598">
        <v>0</v>
      </c>
      <c r="S598">
        <v>0</v>
      </c>
      <c r="T598">
        <v>0</v>
      </c>
      <c r="U598">
        <v>0</v>
      </c>
      <c r="V598">
        <v>416</v>
      </c>
      <c r="W598">
        <v>484</v>
      </c>
      <c r="X598">
        <v>564</v>
      </c>
      <c r="Y598">
        <v>725</v>
      </c>
      <c r="Z598">
        <v>742</v>
      </c>
      <c r="AA598">
        <v>873</v>
      </c>
      <c r="AB598">
        <v>958</v>
      </c>
      <c r="AC598">
        <v>899</v>
      </c>
      <c r="AD598">
        <v>1117</v>
      </c>
      <c r="AF598" s="124" t="s">
        <v>687</v>
      </c>
      <c r="AG598">
        <v>1195</v>
      </c>
    </row>
    <row r="599" spans="1:33" ht="12.75">
      <c r="A599" s="124" t="s">
        <v>688</v>
      </c>
      <c r="B599">
        <v>0</v>
      </c>
      <c r="C599">
        <v>0</v>
      </c>
      <c r="D599">
        <v>0</v>
      </c>
      <c r="E599">
        <v>0</v>
      </c>
      <c r="F599">
        <v>0</v>
      </c>
      <c r="G599">
        <v>0</v>
      </c>
      <c r="H599">
        <v>0</v>
      </c>
      <c r="I599">
        <v>0</v>
      </c>
      <c r="J599">
        <v>0</v>
      </c>
      <c r="K599">
        <v>0</v>
      </c>
      <c r="L599">
        <v>0</v>
      </c>
      <c r="M599">
        <v>0</v>
      </c>
      <c r="N599">
        <v>0</v>
      </c>
      <c r="O599">
        <v>0</v>
      </c>
      <c r="P599">
        <v>0</v>
      </c>
      <c r="Q599">
        <v>0</v>
      </c>
      <c r="R599">
        <v>0</v>
      </c>
      <c r="S599">
        <v>0</v>
      </c>
      <c r="T599">
        <v>0</v>
      </c>
      <c r="U599">
        <v>0</v>
      </c>
      <c r="V599">
        <v>37</v>
      </c>
      <c r="W599">
        <v>46</v>
      </c>
      <c r="X599">
        <v>60</v>
      </c>
      <c r="Y599">
        <v>69</v>
      </c>
      <c r="Z599">
        <v>79</v>
      </c>
      <c r="AA599">
        <v>108</v>
      </c>
      <c r="AB599">
        <v>131</v>
      </c>
      <c r="AC599">
        <v>137</v>
      </c>
      <c r="AD599">
        <v>124</v>
      </c>
      <c r="AF599" s="124" t="s">
        <v>688</v>
      </c>
      <c r="AG599">
        <v>144</v>
      </c>
    </row>
    <row r="600" spans="1:33" ht="12.75">
      <c r="A600" s="124" t="s">
        <v>689</v>
      </c>
      <c r="B600">
        <v>0</v>
      </c>
      <c r="C600">
        <v>0</v>
      </c>
      <c r="D600">
        <v>0</v>
      </c>
      <c r="E600">
        <v>0</v>
      </c>
      <c r="F600">
        <v>0</v>
      </c>
      <c r="G600">
        <v>0</v>
      </c>
      <c r="H600">
        <v>0</v>
      </c>
      <c r="I600">
        <v>0</v>
      </c>
      <c r="J600">
        <v>0</v>
      </c>
      <c r="K600">
        <v>0</v>
      </c>
      <c r="L600">
        <v>0</v>
      </c>
      <c r="M600">
        <v>0</v>
      </c>
      <c r="N600">
        <v>0</v>
      </c>
      <c r="O600">
        <v>0</v>
      </c>
      <c r="P600">
        <v>0</v>
      </c>
      <c r="Q600">
        <v>0</v>
      </c>
      <c r="R600">
        <v>0</v>
      </c>
      <c r="S600">
        <v>0</v>
      </c>
      <c r="T600">
        <v>0</v>
      </c>
      <c r="U600">
        <v>0</v>
      </c>
      <c r="V600">
        <v>90</v>
      </c>
      <c r="W600">
        <v>107</v>
      </c>
      <c r="X600">
        <v>104</v>
      </c>
      <c r="Y600">
        <v>111</v>
      </c>
      <c r="Z600">
        <v>142</v>
      </c>
      <c r="AA600">
        <v>134</v>
      </c>
      <c r="AB600">
        <v>166</v>
      </c>
      <c r="AC600">
        <v>186</v>
      </c>
      <c r="AD600">
        <v>201</v>
      </c>
      <c r="AF600" s="124" t="s">
        <v>689</v>
      </c>
      <c r="AG600">
        <v>221</v>
      </c>
    </row>
    <row r="601" spans="1:33" ht="12.75">
      <c r="A601" s="124" t="s">
        <v>690</v>
      </c>
      <c r="B601">
        <v>0</v>
      </c>
      <c r="C601">
        <v>0</v>
      </c>
      <c r="D601">
        <v>0</v>
      </c>
      <c r="E601">
        <v>0</v>
      </c>
      <c r="F601">
        <v>0</v>
      </c>
      <c r="G601">
        <v>0</v>
      </c>
      <c r="H601">
        <v>0</v>
      </c>
      <c r="I601">
        <v>0</v>
      </c>
      <c r="J601">
        <v>0</v>
      </c>
      <c r="K601">
        <v>0</v>
      </c>
      <c r="L601">
        <v>0</v>
      </c>
      <c r="M601">
        <v>0</v>
      </c>
      <c r="N601">
        <v>0</v>
      </c>
      <c r="O601">
        <v>0</v>
      </c>
      <c r="P601">
        <v>0</v>
      </c>
      <c r="Q601">
        <v>0</v>
      </c>
      <c r="R601">
        <v>0</v>
      </c>
      <c r="S601">
        <v>0</v>
      </c>
      <c r="T601">
        <v>0</v>
      </c>
      <c r="U601">
        <v>0</v>
      </c>
      <c r="V601">
        <v>9</v>
      </c>
      <c r="W601">
        <v>5</v>
      </c>
      <c r="X601">
        <v>17</v>
      </c>
      <c r="Y601">
        <v>19</v>
      </c>
      <c r="Z601">
        <v>11</v>
      </c>
      <c r="AA601">
        <v>11</v>
      </c>
      <c r="AB601">
        <v>27</v>
      </c>
      <c r="AC601">
        <v>13</v>
      </c>
      <c r="AD601">
        <v>17</v>
      </c>
      <c r="AF601" s="124" t="s">
        <v>690</v>
      </c>
      <c r="AG601">
        <v>18</v>
      </c>
    </row>
    <row r="602" spans="1:33" ht="12.75">
      <c r="A602" s="124" t="s">
        <v>691</v>
      </c>
      <c r="B602">
        <v>0</v>
      </c>
      <c r="C602">
        <v>0</v>
      </c>
      <c r="D602">
        <v>0</v>
      </c>
      <c r="E602">
        <v>0</v>
      </c>
      <c r="F602">
        <v>0</v>
      </c>
      <c r="G602">
        <v>0</v>
      </c>
      <c r="H602">
        <v>0</v>
      </c>
      <c r="I602">
        <v>0</v>
      </c>
      <c r="J602">
        <v>0</v>
      </c>
      <c r="K602">
        <v>0</v>
      </c>
      <c r="L602">
        <v>0</v>
      </c>
      <c r="M602">
        <v>0</v>
      </c>
      <c r="N602">
        <v>0</v>
      </c>
      <c r="O602">
        <v>0</v>
      </c>
      <c r="P602">
        <v>0</v>
      </c>
      <c r="Q602">
        <v>0</v>
      </c>
      <c r="R602">
        <v>0</v>
      </c>
      <c r="S602">
        <v>0</v>
      </c>
      <c r="T602">
        <v>0</v>
      </c>
      <c r="U602">
        <v>0</v>
      </c>
      <c r="V602">
        <v>10</v>
      </c>
      <c r="W602">
        <v>10</v>
      </c>
      <c r="X602">
        <v>14</v>
      </c>
      <c r="Y602">
        <v>13</v>
      </c>
      <c r="Z602">
        <v>12</v>
      </c>
      <c r="AA602">
        <v>17</v>
      </c>
      <c r="AB602">
        <v>29</v>
      </c>
      <c r="AC602">
        <v>19</v>
      </c>
      <c r="AD602">
        <v>11</v>
      </c>
      <c r="AF602" s="124" t="s">
        <v>691</v>
      </c>
      <c r="AG602">
        <v>12</v>
      </c>
    </row>
    <row r="603" spans="1:33" ht="12.75">
      <c r="A603" s="124" t="s">
        <v>692</v>
      </c>
      <c r="B603">
        <v>0</v>
      </c>
      <c r="C603">
        <v>0</v>
      </c>
      <c r="D603">
        <v>0</v>
      </c>
      <c r="E603">
        <v>0</v>
      </c>
      <c r="F603">
        <v>0</v>
      </c>
      <c r="G603">
        <v>0</v>
      </c>
      <c r="H603">
        <v>0</v>
      </c>
      <c r="I603">
        <v>0</v>
      </c>
      <c r="J603">
        <v>0</v>
      </c>
      <c r="K603">
        <v>0</v>
      </c>
      <c r="L603">
        <v>0</v>
      </c>
      <c r="M603">
        <v>0</v>
      </c>
      <c r="N603">
        <v>0</v>
      </c>
      <c r="O603">
        <v>0</v>
      </c>
      <c r="P603">
        <v>0</v>
      </c>
      <c r="Q603">
        <v>0</v>
      </c>
      <c r="R603">
        <v>0</v>
      </c>
      <c r="S603">
        <v>0</v>
      </c>
      <c r="T603">
        <v>0</v>
      </c>
      <c r="U603">
        <v>0</v>
      </c>
      <c r="V603">
        <v>69</v>
      </c>
      <c r="W603">
        <v>71</v>
      </c>
      <c r="X603">
        <v>109</v>
      </c>
      <c r="Y603">
        <v>125</v>
      </c>
      <c r="Z603">
        <v>90</v>
      </c>
      <c r="AA603">
        <v>99</v>
      </c>
      <c r="AB603">
        <v>116</v>
      </c>
      <c r="AC603">
        <v>159</v>
      </c>
      <c r="AD603">
        <v>160</v>
      </c>
      <c r="AF603" s="124" t="s">
        <v>692</v>
      </c>
      <c r="AG603">
        <v>172</v>
      </c>
    </row>
    <row r="604" spans="1:33" ht="12.75">
      <c r="A604" s="124" t="s">
        <v>693</v>
      </c>
      <c r="B604">
        <v>0</v>
      </c>
      <c r="C604">
        <v>0</v>
      </c>
      <c r="D604">
        <v>0</v>
      </c>
      <c r="E604">
        <v>0</v>
      </c>
      <c r="F604">
        <v>0</v>
      </c>
      <c r="G604">
        <v>0</v>
      </c>
      <c r="H604">
        <v>0</v>
      </c>
      <c r="I604">
        <v>0</v>
      </c>
      <c r="J604">
        <v>0</v>
      </c>
      <c r="K604">
        <v>0</v>
      </c>
      <c r="L604">
        <v>0</v>
      </c>
      <c r="M604">
        <v>0</v>
      </c>
      <c r="N604">
        <v>0</v>
      </c>
      <c r="O604">
        <v>0</v>
      </c>
      <c r="P604">
        <v>0</v>
      </c>
      <c r="Q604">
        <v>0</v>
      </c>
      <c r="R604">
        <v>0</v>
      </c>
      <c r="S604">
        <v>0</v>
      </c>
      <c r="T604">
        <v>0</v>
      </c>
      <c r="U604">
        <v>0</v>
      </c>
      <c r="V604">
        <v>262</v>
      </c>
      <c r="W604">
        <v>351</v>
      </c>
      <c r="X604">
        <v>562</v>
      </c>
      <c r="Y604">
        <v>606</v>
      </c>
      <c r="Z604">
        <v>792</v>
      </c>
      <c r="AA604">
        <v>729</v>
      </c>
      <c r="AB604">
        <v>935</v>
      </c>
      <c r="AC604">
        <v>963</v>
      </c>
      <c r="AD604">
        <v>1126</v>
      </c>
      <c r="AF604" s="124" t="s">
        <v>693</v>
      </c>
      <c r="AG604">
        <v>1239</v>
      </c>
    </row>
    <row r="605" spans="1:33" ht="12.75">
      <c r="A605" s="124" t="s">
        <v>694</v>
      </c>
      <c r="B605">
        <v>0</v>
      </c>
      <c r="C605">
        <v>0</v>
      </c>
      <c r="D605">
        <v>0</v>
      </c>
      <c r="E605">
        <v>0</v>
      </c>
      <c r="F605">
        <v>0</v>
      </c>
      <c r="G605">
        <v>0</v>
      </c>
      <c r="H605">
        <v>0</v>
      </c>
      <c r="I605">
        <v>0</v>
      </c>
      <c r="J605">
        <v>0</v>
      </c>
      <c r="K605">
        <v>0</v>
      </c>
      <c r="L605">
        <v>0</v>
      </c>
      <c r="M605">
        <v>0</v>
      </c>
      <c r="N605">
        <v>0</v>
      </c>
      <c r="O605">
        <v>0</v>
      </c>
      <c r="P605">
        <v>0</v>
      </c>
      <c r="Q605">
        <v>0</v>
      </c>
      <c r="R605">
        <v>0</v>
      </c>
      <c r="S605">
        <v>0</v>
      </c>
      <c r="T605">
        <v>0</v>
      </c>
      <c r="U605">
        <v>0</v>
      </c>
      <c r="V605">
        <v>253</v>
      </c>
      <c r="W605">
        <v>280</v>
      </c>
      <c r="X605">
        <v>171</v>
      </c>
      <c r="Y605">
        <v>161</v>
      </c>
      <c r="Z605">
        <v>99</v>
      </c>
      <c r="AA605">
        <v>75</v>
      </c>
      <c r="AB605">
        <v>71</v>
      </c>
      <c r="AC605">
        <v>101</v>
      </c>
      <c r="AD605">
        <v>110</v>
      </c>
      <c r="AF605" s="124" t="s">
        <v>694</v>
      </c>
      <c r="AG605">
        <v>101</v>
      </c>
    </row>
    <row r="606" spans="1:33" ht="12.75">
      <c r="A606" s="124" t="s">
        <v>695</v>
      </c>
      <c r="B606">
        <v>0</v>
      </c>
      <c r="C606">
        <v>0</v>
      </c>
      <c r="D606">
        <v>0</v>
      </c>
      <c r="E606">
        <v>0</v>
      </c>
      <c r="F606">
        <v>0</v>
      </c>
      <c r="G606">
        <v>0</v>
      </c>
      <c r="H606">
        <v>0</v>
      </c>
      <c r="I606">
        <v>0</v>
      </c>
      <c r="J606">
        <v>0</v>
      </c>
      <c r="K606">
        <v>0</v>
      </c>
      <c r="L606">
        <v>0</v>
      </c>
      <c r="M606">
        <v>0</v>
      </c>
      <c r="N606">
        <v>0</v>
      </c>
      <c r="O606">
        <v>0</v>
      </c>
      <c r="P606">
        <v>0</v>
      </c>
      <c r="Q606">
        <v>0</v>
      </c>
      <c r="R606">
        <v>0</v>
      </c>
      <c r="S606">
        <v>0</v>
      </c>
      <c r="T606">
        <v>0</v>
      </c>
      <c r="U606">
        <v>0</v>
      </c>
      <c r="V606">
        <v>0</v>
      </c>
      <c r="W606">
        <v>1</v>
      </c>
      <c r="X606">
        <v>1</v>
      </c>
      <c r="Y606">
        <v>0</v>
      </c>
      <c r="Z606">
        <v>3</v>
      </c>
      <c r="AA606">
        <v>3</v>
      </c>
      <c r="AB606">
        <v>0</v>
      </c>
      <c r="AC606">
        <v>6</v>
      </c>
      <c r="AD606">
        <v>1</v>
      </c>
      <c r="AF606" s="124" t="s">
        <v>695</v>
      </c>
      <c r="AG606">
        <v>4</v>
      </c>
    </row>
    <row r="607" spans="1:33" ht="12.75">
      <c r="A607" s="124" t="s">
        <v>696</v>
      </c>
      <c r="B607">
        <v>0</v>
      </c>
      <c r="C607">
        <v>0</v>
      </c>
      <c r="D607">
        <v>0</v>
      </c>
      <c r="E607">
        <v>0</v>
      </c>
      <c r="F607">
        <v>0</v>
      </c>
      <c r="G607">
        <v>0</v>
      </c>
      <c r="H607">
        <v>0</v>
      </c>
      <c r="I607">
        <v>0</v>
      </c>
      <c r="J607">
        <v>0</v>
      </c>
      <c r="K607">
        <v>0</v>
      </c>
      <c r="L607">
        <v>0</v>
      </c>
      <c r="M607">
        <v>0</v>
      </c>
      <c r="N607">
        <v>0</v>
      </c>
      <c r="O607">
        <v>0</v>
      </c>
      <c r="P607">
        <v>0</v>
      </c>
      <c r="Q607">
        <v>0</v>
      </c>
      <c r="R607">
        <v>0</v>
      </c>
      <c r="S607">
        <v>0</v>
      </c>
      <c r="T607">
        <v>0</v>
      </c>
      <c r="U607">
        <v>0</v>
      </c>
      <c r="V607">
        <v>195</v>
      </c>
      <c r="W607">
        <v>256</v>
      </c>
      <c r="X607">
        <v>230</v>
      </c>
      <c r="Y607">
        <v>201</v>
      </c>
      <c r="Z607">
        <v>259</v>
      </c>
      <c r="AA607">
        <v>206</v>
      </c>
      <c r="AB607">
        <v>296</v>
      </c>
      <c r="AC607">
        <v>255</v>
      </c>
      <c r="AD607">
        <v>276</v>
      </c>
      <c r="AF607" s="124" t="s">
        <v>696</v>
      </c>
      <c r="AG607">
        <v>282</v>
      </c>
    </row>
    <row r="608" spans="1:33" ht="12.75">
      <c r="A608" s="124" t="s">
        <v>697</v>
      </c>
      <c r="B608">
        <v>0</v>
      </c>
      <c r="C608">
        <v>0</v>
      </c>
      <c r="D608">
        <v>0</v>
      </c>
      <c r="E608">
        <v>0</v>
      </c>
      <c r="F608">
        <v>0</v>
      </c>
      <c r="G608">
        <v>0</v>
      </c>
      <c r="H608">
        <v>0</v>
      </c>
      <c r="I608">
        <v>0</v>
      </c>
      <c r="J608">
        <v>0</v>
      </c>
      <c r="K608">
        <v>0</v>
      </c>
      <c r="L608">
        <v>0</v>
      </c>
      <c r="M608">
        <v>0</v>
      </c>
      <c r="N608">
        <v>0</v>
      </c>
      <c r="O608">
        <v>0</v>
      </c>
      <c r="P608">
        <v>0</v>
      </c>
      <c r="Q608">
        <v>0</v>
      </c>
      <c r="R608">
        <v>0</v>
      </c>
      <c r="S608">
        <v>0</v>
      </c>
      <c r="T608">
        <v>0</v>
      </c>
      <c r="U608">
        <v>0</v>
      </c>
      <c r="V608">
        <v>0</v>
      </c>
      <c r="W608">
        <v>0</v>
      </c>
      <c r="X608">
        <v>0</v>
      </c>
      <c r="Y608">
        <v>0</v>
      </c>
      <c r="Z608">
        <v>0</v>
      </c>
      <c r="AA608">
        <v>0</v>
      </c>
      <c r="AB608">
        <v>0</v>
      </c>
      <c r="AC608">
        <v>0</v>
      </c>
      <c r="AD608">
        <v>0</v>
      </c>
      <c r="AF608" s="124" t="s">
        <v>697</v>
      </c>
      <c r="AG608">
        <v>0</v>
      </c>
    </row>
    <row r="609" spans="1:33" ht="12.75">
      <c r="A609" s="124" t="s">
        <v>18</v>
      </c>
      <c r="B609">
        <v>0</v>
      </c>
      <c r="C609">
        <v>0</v>
      </c>
      <c r="D609">
        <v>0</v>
      </c>
      <c r="E609">
        <v>0</v>
      </c>
      <c r="F609">
        <v>0</v>
      </c>
      <c r="G609">
        <v>0</v>
      </c>
      <c r="H609">
        <v>0</v>
      </c>
      <c r="I609">
        <v>0</v>
      </c>
      <c r="J609">
        <v>0</v>
      </c>
      <c r="K609">
        <v>0</v>
      </c>
      <c r="L609">
        <v>0</v>
      </c>
      <c r="M609">
        <v>0</v>
      </c>
      <c r="N609">
        <v>0</v>
      </c>
      <c r="O609">
        <v>0</v>
      </c>
      <c r="P609">
        <v>0</v>
      </c>
      <c r="Q609">
        <v>0</v>
      </c>
      <c r="R609">
        <v>0</v>
      </c>
      <c r="S609">
        <v>0</v>
      </c>
      <c r="T609">
        <v>0</v>
      </c>
      <c r="U609">
        <v>0</v>
      </c>
      <c r="V609">
        <v>14403</v>
      </c>
      <c r="W609">
        <v>16041</v>
      </c>
      <c r="X609">
        <v>19792</v>
      </c>
      <c r="Y609">
        <v>21490</v>
      </c>
      <c r="Z609">
        <v>22524</v>
      </c>
      <c r="AA609">
        <v>22823</v>
      </c>
      <c r="AB609">
        <v>23931</v>
      </c>
      <c r="AC609">
        <v>22643</v>
      </c>
      <c r="AD609">
        <v>23821</v>
      </c>
      <c r="AF609" s="124" t="s">
        <v>18</v>
      </c>
      <c r="AG609">
        <v>24743</v>
      </c>
    </row>
    <row r="611" spans="1:32" ht="12.75">
      <c r="A611" s="124" t="s">
        <v>698</v>
      </c>
      <c r="AF611" s="124" t="s">
        <v>698</v>
      </c>
    </row>
    <row r="612" spans="1:32" ht="12.75">
      <c r="A612" s="124" t="s">
        <v>515</v>
      </c>
      <c r="AF612" s="124">
        <v>2008</v>
      </c>
    </row>
    <row r="613" spans="1:33" ht="12.75">
      <c r="A613" s="124" t="s">
        <v>479</v>
      </c>
      <c r="B613">
        <v>1979</v>
      </c>
      <c r="C613">
        <v>1980</v>
      </c>
      <c r="D613">
        <v>1981</v>
      </c>
      <c r="E613">
        <v>1982</v>
      </c>
      <c r="F613">
        <v>1983</v>
      </c>
      <c r="G613">
        <v>1984</v>
      </c>
      <c r="H613">
        <v>1985</v>
      </c>
      <c r="I613">
        <v>1986</v>
      </c>
      <c r="J613">
        <v>1987</v>
      </c>
      <c r="K613">
        <v>1988</v>
      </c>
      <c r="L613">
        <v>1989</v>
      </c>
      <c r="M613">
        <v>1990</v>
      </c>
      <c r="N613">
        <v>1991</v>
      </c>
      <c r="O613">
        <v>1992</v>
      </c>
      <c r="P613">
        <v>1993</v>
      </c>
      <c r="Q613">
        <v>1994</v>
      </c>
      <c r="R613">
        <v>1995</v>
      </c>
      <c r="S613">
        <v>1996</v>
      </c>
      <c r="T613">
        <v>1997</v>
      </c>
      <c r="U613">
        <v>1998</v>
      </c>
      <c r="V613">
        <v>1999</v>
      </c>
      <c r="W613">
        <v>2000</v>
      </c>
      <c r="X613">
        <v>2001</v>
      </c>
      <c r="Y613">
        <v>2002</v>
      </c>
      <c r="Z613">
        <v>2003</v>
      </c>
      <c r="AA613">
        <v>2004</v>
      </c>
      <c r="AB613">
        <v>2005</v>
      </c>
      <c r="AC613">
        <v>2006</v>
      </c>
      <c r="AD613">
        <v>2007</v>
      </c>
      <c r="AF613" s="124" t="s">
        <v>479</v>
      </c>
      <c r="AG613" t="s">
        <v>551</v>
      </c>
    </row>
    <row r="614" spans="1:33" ht="12.75">
      <c r="A614" s="124" t="s">
        <v>492</v>
      </c>
      <c r="B614">
        <v>0</v>
      </c>
      <c r="C614">
        <v>0</v>
      </c>
      <c r="D614">
        <v>0</v>
      </c>
      <c r="E614">
        <v>0</v>
      </c>
      <c r="F614">
        <v>0</v>
      </c>
      <c r="G614">
        <v>0</v>
      </c>
      <c r="H614">
        <v>0</v>
      </c>
      <c r="I614">
        <v>0</v>
      </c>
      <c r="J614">
        <v>0</v>
      </c>
      <c r="K614">
        <v>0</v>
      </c>
      <c r="L614">
        <v>0</v>
      </c>
      <c r="M614">
        <v>0</v>
      </c>
      <c r="N614">
        <v>0</v>
      </c>
      <c r="O614">
        <v>0</v>
      </c>
      <c r="P614">
        <v>0</v>
      </c>
      <c r="Q614">
        <v>0</v>
      </c>
      <c r="R614">
        <v>0</v>
      </c>
      <c r="S614">
        <v>0</v>
      </c>
      <c r="T614">
        <v>0</v>
      </c>
      <c r="U614">
        <v>0</v>
      </c>
      <c r="V614">
        <v>146</v>
      </c>
      <c r="W614">
        <v>139</v>
      </c>
      <c r="X614">
        <v>198</v>
      </c>
      <c r="Y614">
        <v>190</v>
      </c>
      <c r="Z614">
        <v>207</v>
      </c>
      <c r="AA614">
        <v>172</v>
      </c>
      <c r="AB614">
        <v>281</v>
      </c>
      <c r="AC614">
        <v>253</v>
      </c>
      <c r="AD614">
        <v>190</v>
      </c>
      <c r="AF614" s="124" t="s">
        <v>492</v>
      </c>
      <c r="AG614">
        <v>171</v>
      </c>
    </row>
    <row r="615" spans="1:33" ht="12.75">
      <c r="A615" s="124" t="s">
        <v>493</v>
      </c>
      <c r="B615">
        <v>0</v>
      </c>
      <c r="C615">
        <v>0</v>
      </c>
      <c r="D615">
        <v>0</v>
      </c>
      <c r="E615">
        <v>0</v>
      </c>
      <c r="F615">
        <v>0</v>
      </c>
      <c r="G615">
        <v>0</v>
      </c>
      <c r="H615">
        <v>0</v>
      </c>
      <c r="I615">
        <v>0</v>
      </c>
      <c r="J615">
        <v>0</v>
      </c>
      <c r="K615">
        <v>0</v>
      </c>
      <c r="L615">
        <v>0</v>
      </c>
      <c r="M615">
        <v>0</v>
      </c>
      <c r="N615">
        <v>0</v>
      </c>
      <c r="O615">
        <v>0</v>
      </c>
      <c r="P615">
        <v>0</v>
      </c>
      <c r="Q615">
        <v>0</v>
      </c>
      <c r="R615">
        <v>0</v>
      </c>
      <c r="S615">
        <v>0</v>
      </c>
      <c r="T615">
        <v>0</v>
      </c>
      <c r="U615">
        <v>0</v>
      </c>
      <c r="V615">
        <v>1</v>
      </c>
      <c r="W615">
        <v>4</v>
      </c>
      <c r="X615">
        <v>8</v>
      </c>
      <c r="Y615">
        <v>7</v>
      </c>
      <c r="Z615">
        <v>10</v>
      </c>
      <c r="AA615">
        <v>12</v>
      </c>
      <c r="AB615">
        <v>9</v>
      </c>
      <c r="AC615">
        <v>8</v>
      </c>
      <c r="AD615">
        <v>10</v>
      </c>
      <c r="AF615" s="124" t="s">
        <v>493</v>
      </c>
      <c r="AG615">
        <v>6</v>
      </c>
    </row>
    <row r="616" spans="1:33" ht="12.75">
      <c r="A616" s="124" t="s">
        <v>494</v>
      </c>
      <c r="B616">
        <v>0</v>
      </c>
      <c r="C616">
        <v>0</v>
      </c>
      <c r="D616">
        <v>0</v>
      </c>
      <c r="E616">
        <v>0</v>
      </c>
      <c r="F616">
        <v>0</v>
      </c>
      <c r="G616">
        <v>0</v>
      </c>
      <c r="H616">
        <v>0</v>
      </c>
      <c r="I616">
        <v>0</v>
      </c>
      <c r="J616">
        <v>0</v>
      </c>
      <c r="K616">
        <v>0</v>
      </c>
      <c r="L616">
        <v>0</v>
      </c>
      <c r="M616">
        <v>0</v>
      </c>
      <c r="N616">
        <v>0</v>
      </c>
      <c r="O616">
        <v>0</v>
      </c>
      <c r="P616">
        <v>0</v>
      </c>
      <c r="Q616">
        <v>0</v>
      </c>
      <c r="R616">
        <v>0</v>
      </c>
      <c r="S616">
        <v>0</v>
      </c>
      <c r="T616">
        <v>0</v>
      </c>
      <c r="U616">
        <v>0</v>
      </c>
      <c r="V616">
        <v>8</v>
      </c>
      <c r="W616">
        <v>10</v>
      </c>
      <c r="X616">
        <v>10</v>
      </c>
      <c r="Y616">
        <v>9</v>
      </c>
      <c r="Z616">
        <v>16</v>
      </c>
      <c r="AA616">
        <v>12</v>
      </c>
      <c r="AB616">
        <v>14</v>
      </c>
      <c r="AC616">
        <v>14</v>
      </c>
      <c r="AD616">
        <v>17</v>
      </c>
      <c r="AF616" s="124" t="s">
        <v>494</v>
      </c>
      <c r="AG616">
        <v>14</v>
      </c>
    </row>
    <row r="617" spans="1:33" ht="12.75">
      <c r="A617" s="124" t="s">
        <v>495</v>
      </c>
      <c r="B617">
        <v>0</v>
      </c>
      <c r="C617">
        <v>0</v>
      </c>
      <c r="D617">
        <v>0</v>
      </c>
      <c r="E617">
        <v>0</v>
      </c>
      <c r="F617">
        <v>0</v>
      </c>
      <c r="G617">
        <v>0</v>
      </c>
      <c r="H617">
        <v>0</v>
      </c>
      <c r="I617">
        <v>0</v>
      </c>
      <c r="J617">
        <v>0</v>
      </c>
      <c r="K617">
        <v>0</v>
      </c>
      <c r="L617">
        <v>0</v>
      </c>
      <c r="M617">
        <v>0</v>
      </c>
      <c r="N617">
        <v>0</v>
      </c>
      <c r="O617">
        <v>0</v>
      </c>
      <c r="P617">
        <v>0</v>
      </c>
      <c r="Q617">
        <v>0</v>
      </c>
      <c r="R617">
        <v>0</v>
      </c>
      <c r="S617">
        <v>0</v>
      </c>
      <c r="T617">
        <v>0</v>
      </c>
      <c r="U617">
        <v>0</v>
      </c>
      <c r="V617">
        <v>35</v>
      </c>
      <c r="W617">
        <v>43</v>
      </c>
      <c r="X617">
        <v>69</v>
      </c>
      <c r="Y617">
        <v>52</v>
      </c>
      <c r="Z617">
        <v>74</v>
      </c>
      <c r="AA617">
        <v>67</v>
      </c>
      <c r="AB617">
        <v>78</v>
      </c>
      <c r="AC617">
        <v>81</v>
      </c>
      <c r="AD617">
        <v>65</v>
      </c>
      <c r="AF617" s="124" t="s">
        <v>495</v>
      </c>
      <c r="AG617">
        <v>63</v>
      </c>
    </row>
    <row r="618" spans="1:33" ht="12.75">
      <c r="A618" s="124" t="s">
        <v>496</v>
      </c>
      <c r="B618">
        <v>0</v>
      </c>
      <c r="C618">
        <v>0</v>
      </c>
      <c r="D618">
        <v>0</v>
      </c>
      <c r="E618">
        <v>0</v>
      </c>
      <c r="F618">
        <v>0</v>
      </c>
      <c r="G618">
        <v>0</v>
      </c>
      <c r="H618">
        <v>0</v>
      </c>
      <c r="I618">
        <v>0</v>
      </c>
      <c r="J618">
        <v>0</v>
      </c>
      <c r="K618">
        <v>0</v>
      </c>
      <c r="L618">
        <v>0</v>
      </c>
      <c r="M618">
        <v>0</v>
      </c>
      <c r="N618">
        <v>0</v>
      </c>
      <c r="O618">
        <v>0</v>
      </c>
      <c r="P618">
        <v>0</v>
      </c>
      <c r="Q618">
        <v>0</v>
      </c>
      <c r="R618">
        <v>0</v>
      </c>
      <c r="S618">
        <v>0</v>
      </c>
      <c r="T618">
        <v>0</v>
      </c>
      <c r="U618">
        <v>0</v>
      </c>
      <c r="V618">
        <v>0</v>
      </c>
      <c r="W618">
        <v>0</v>
      </c>
      <c r="X618">
        <v>0</v>
      </c>
      <c r="Y618">
        <v>0</v>
      </c>
      <c r="Z618">
        <v>0</v>
      </c>
      <c r="AA618">
        <v>0</v>
      </c>
      <c r="AB618">
        <v>0</v>
      </c>
      <c r="AC618">
        <v>0</v>
      </c>
      <c r="AD618">
        <v>0</v>
      </c>
      <c r="AF618" s="124" t="s">
        <v>496</v>
      </c>
      <c r="AG618">
        <v>0</v>
      </c>
    </row>
    <row r="619" spans="1:33" ht="12.75">
      <c r="A619" s="124" t="s">
        <v>497</v>
      </c>
      <c r="B619">
        <v>0</v>
      </c>
      <c r="C619">
        <v>0</v>
      </c>
      <c r="D619">
        <v>0</v>
      </c>
      <c r="E619">
        <v>0</v>
      </c>
      <c r="F619">
        <v>0</v>
      </c>
      <c r="G619">
        <v>0</v>
      </c>
      <c r="H619">
        <v>0</v>
      </c>
      <c r="I619">
        <v>0</v>
      </c>
      <c r="J619">
        <v>0</v>
      </c>
      <c r="K619">
        <v>0</v>
      </c>
      <c r="L619">
        <v>0</v>
      </c>
      <c r="M619">
        <v>0</v>
      </c>
      <c r="N619">
        <v>0</v>
      </c>
      <c r="O619">
        <v>0</v>
      </c>
      <c r="P619">
        <v>0</v>
      </c>
      <c r="Q619">
        <v>0</v>
      </c>
      <c r="R619">
        <v>0</v>
      </c>
      <c r="S619">
        <v>0</v>
      </c>
      <c r="T619">
        <v>0</v>
      </c>
      <c r="U619">
        <v>0</v>
      </c>
      <c r="V619">
        <v>13</v>
      </c>
      <c r="W619">
        <v>21</v>
      </c>
      <c r="X619">
        <v>11</v>
      </c>
      <c r="Y619">
        <v>22</v>
      </c>
      <c r="Z619">
        <v>25</v>
      </c>
      <c r="AA619">
        <v>11</v>
      </c>
      <c r="AB619">
        <v>30</v>
      </c>
      <c r="AC619">
        <v>30</v>
      </c>
      <c r="AD619">
        <v>20</v>
      </c>
      <c r="AF619" s="124" t="s">
        <v>497</v>
      </c>
      <c r="AG619">
        <v>28</v>
      </c>
    </row>
    <row r="620" spans="1:33" ht="12.75">
      <c r="A620" s="124" t="s">
        <v>498</v>
      </c>
      <c r="B620">
        <v>0</v>
      </c>
      <c r="C620">
        <v>0</v>
      </c>
      <c r="D620">
        <v>0</v>
      </c>
      <c r="E620">
        <v>0</v>
      </c>
      <c r="F620">
        <v>0</v>
      </c>
      <c r="G620">
        <v>0</v>
      </c>
      <c r="H620">
        <v>0</v>
      </c>
      <c r="I620">
        <v>0</v>
      </c>
      <c r="J620">
        <v>0</v>
      </c>
      <c r="K620">
        <v>0</v>
      </c>
      <c r="L620">
        <v>0</v>
      </c>
      <c r="M620">
        <v>0</v>
      </c>
      <c r="N620">
        <v>0</v>
      </c>
      <c r="O620">
        <v>0</v>
      </c>
      <c r="P620">
        <v>0</v>
      </c>
      <c r="Q620">
        <v>0</v>
      </c>
      <c r="R620">
        <v>0</v>
      </c>
      <c r="S620">
        <v>0</v>
      </c>
      <c r="T620">
        <v>0</v>
      </c>
      <c r="U620">
        <v>0</v>
      </c>
      <c r="V620">
        <v>0</v>
      </c>
      <c r="W620">
        <v>0</v>
      </c>
      <c r="X620">
        <v>0</v>
      </c>
      <c r="Y620">
        <v>0</v>
      </c>
      <c r="Z620">
        <v>0</v>
      </c>
      <c r="AA620">
        <v>0</v>
      </c>
      <c r="AB620">
        <v>0</v>
      </c>
      <c r="AC620">
        <v>0</v>
      </c>
      <c r="AD620">
        <v>0</v>
      </c>
      <c r="AF620" s="124" t="s">
        <v>498</v>
      </c>
      <c r="AG620">
        <v>1</v>
      </c>
    </row>
    <row r="621" spans="1:33" ht="12.75">
      <c r="A621" s="124" t="s">
        <v>499</v>
      </c>
      <c r="B621">
        <v>0</v>
      </c>
      <c r="C621">
        <v>0</v>
      </c>
      <c r="D621">
        <v>0</v>
      </c>
      <c r="E621">
        <v>0</v>
      </c>
      <c r="F621">
        <v>0</v>
      </c>
      <c r="G621">
        <v>0</v>
      </c>
      <c r="H621">
        <v>0</v>
      </c>
      <c r="I621">
        <v>0</v>
      </c>
      <c r="J621">
        <v>0</v>
      </c>
      <c r="K621">
        <v>0</v>
      </c>
      <c r="L621">
        <v>0</v>
      </c>
      <c r="M621">
        <v>0</v>
      </c>
      <c r="N621">
        <v>0</v>
      </c>
      <c r="O621">
        <v>0</v>
      </c>
      <c r="P621">
        <v>0</v>
      </c>
      <c r="Q621">
        <v>0</v>
      </c>
      <c r="R621">
        <v>0</v>
      </c>
      <c r="S621">
        <v>0</v>
      </c>
      <c r="T621">
        <v>0</v>
      </c>
      <c r="U621">
        <v>0</v>
      </c>
      <c r="V621">
        <v>0</v>
      </c>
      <c r="W621">
        <v>0</v>
      </c>
      <c r="X621">
        <v>1</v>
      </c>
      <c r="Y621">
        <v>1</v>
      </c>
      <c r="Z621">
        <v>0</v>
      </c>
      <c r="AA621">
        <v>0</v>
      </c>
      <c r="AB621">
        <v>1</v>
      </c>
      <c r="AC621">
        <v>0</v>
      </c>
      <c r="AD621">
        <v>0</v>
      </c>
      <c r="AF621" s="124" t="s">
        <v>499</v>
      </c>
      <c r="AG621">
        <v>1</v>
      </c>
    </row>
    <row r="622" spans="1:33" ht="12.75">
      <c r="A622" s="124" t="s">
        <v>500</v>
      </c>
      <c r="B622">
        <v>0</v>
      </c>
      <c r="C622">
        <v>0</v>
      </c>
      <c r="D622">
        <v>0</v>
      </c>
      <c r="E622">
        <v>0</v>
      </c>
      <c r="F622">
        <v>0</v>
      </c>
      <c r="G622">
        <v>0</v>
      </c>
      <c r="H622">
        <v>0</v>
      </c>
      <c r="I622">
        <v>0</v>
      </c>
      <c r="J622">
        <v>0</v>
      </c>
      <c r="K622">
        <v>0</v>
      </c>
      <c r="L622">
        <v>0</v>
      </c>
      <c r="M622">
        <v>0</v>
      </c>
      <c r="N622">
        <v>0</v>
      </c>
      <c r="O622">
        <v>0</v>
      </c>
      <c r="P622">
        <v>0</v>
      </c>
      <c r="Q622">
        <v>0</v>
      </c>
      <c r="R622">
        <v>0</v>
      </c>
      <c r="S622">
        <v>0</v>
      </c>
      <c r="T622">
        <v>0</v>
      </c>
      <c r="U622">
        <v>0</v>
      </c>
      <c r="V622">
        <v>7</v>
      </c>
      <c r="W622">
        <v>14</v>
      </c>
      <c r="X622">
        <v>12</v>
      </c>
      <c r="Y622">
        <v>14</v>
      </c>
      <c r="Z622">
        <v>10</v>
      </c>
      <c r="AA622">
        <v>19</v>
      </c>
      <c r="AB622">
        <v>32</v>
      </c>
      <c r="AC622">
        <v>21</v>
      </c>
      <c r="AD622">
        <v>23</v>
      </c>
      <c r="AF622" s="124" t="s">
        <v>500</v>
      </c>
      <c r="AG622">
        <v>14</v>
      </c>
    </row>
    <row r="623" spans="1:33" ht="12.75">
      <c r="A623" s="124" t="s">
        <v>501</v>
      </c>
      <c r="B623">
        <v>0</v>
      </c>
      <c r="C623">
        <v>0</v>
      </c>
      <c r="D623">
        <v>0</v>
      </c>
      <c r="E623">
        <v>0</v>
      </c>
      <c r="F623">
        <v>0</v>
      </c>
      <c r="G623">
        <v>0</v>
      </c>
      <c r="H623">
        <v>0</v>
      </c>
      <c r="I623">
        <v>0</v>
      </c>
      <c r="J623">
        <v>0</v>
      </c>
      <c r="K623">
        <v>0</v>
      </c>
      <c r="L623">
        <v>0</v>
      </c>
      <c r="M623">
        <v>0</v>
      </c>
      <c r="N623">
        <v>0</v>
      </c>
      <c r="O623">
        <v>0</v>
      </c>
      <c r="P623">
        <v>0</v>
      </c>
      <c r="Q623">
        <v>0</v>
      </c>
      <c r="R623">
        <v>0</v>
      </c>
      <c r="S623">
        <v>0</v>
      </c>
      <c r="T623">
        <v>0</v>
      </c>
      <c r="U623">
        <v>0</v>
      </c>
      <c r="V623">
        <v>89</v>
      </c>
      <c r="W623">
        <v>116</v>
      </c>
      <c r="X623">
        <v>126</v>
      </c>
      <c r="Y623">
        <v>122</v>
      </c>
      <c r="Z623">
        <v>184</v>
      </c>
      <c r="AA623">
        <v>138</v>
      </c>
      <c r="AB623">
        <v>214</v>
      </c>
      <c r="AC623">
        <v>168</v>
      </c>
      <c r="AD623">
        <v>158</v>
      </c>
      <c r="AF623" s="124" t="s">
        <v>501</v>
      </c>
      <c r="AG623">
        <v>135</v>
      </c>
    </row>
    <row r="624" spans="1:33" ht="12.75">
      <c r="A624" s="124" t="s">
        <v>502</v>
      </c>
      <c r="B624">
        <v>0</v>
      </c>
      <c r="C624">
        <v>0</v>
      </c>
      <c r="D624">
        <v>0</v>
      </c>
      <c r="E624">
        <v>0</v>
      </c>
      <c r="F624">
        <v>0</v>
      </c>
      <c r="G624">
        <v>0</v>
      </c>
      <c r="H624">
        <v>0</v>
      </c>
      <c r="I624">
        <v>0</v>
      </c>
      <c r="J624">
        <v>0</v>
      </c>
      <c r="K624">
        <v>0</v>
      </c>
      <c r="L624">
        <v>0</v>
      </c>
      <c r="M624">
        <v>0</v>
      </c>
      <c r="N624">
        <v>0</v>
      </c>
      <c r="O624">
        <v>0</v>
      </c>
      <c r="P624">
        <v>0</v>
      </c>
      <c r="Q624">
        <v>0</v>
      </c>
      <c r="R624">
        <v>0</v>
      </c>
      <c r="S624">
        <v>0</v>
      </c>
      <c r="T624">
        <v>0</v>
      </c>
      <c r="U624">
        <v>0</v>
      </c>
      <c r="V624">
        <v>4</v>
      </c>
      <c r="W624">
        <v>8</v>
      </c>
      <c r="X624">
        <v>17</v>
      </c>
      <c r="Y624">
        <v>24</v>
      </c>
      <c r="Z624">
        <v>21</v>
      </c>
      <c r="AA624">
        <v>16</v>
      </c>
      <c r="AB624">
        <v>23</v>
      </c>
      <c r="AC624">
        <v>27</v>
      </c>
      <c r="AD624">
        <v>19</v>
      </c>
      <c r="AF624" s="124" t="s">
        <v>502</v>
      </c>
      <c r="AG624">
        <v>17</v>
      </c>
    </row>
    <row r="625" spans="1:33" ht="12.75">
      <c r="A625" s="124" t="s">
        <v>503</v>
      </c>
      <c r="B625">
        <v>0</v>
      </c>
      <c r="C625">
        <v>0</v>
      </c>
      <c r="D625">
        <v>0</v>
      </c>
      <c r="E625">
        <v>0</v>
      </c>
      <c r="F625">
        <v>0</v>
      </c>
      <c r="G625">
        <v>0</v>
      </c>
      <c r="H625">
        <v>0</v>
      </c>
      <c r="I625">
        <v>0</v>
      </c>
      <c r="J625">
        <v>0</v>
      </c>
      <c r="K625">
        <v>0</v>
      </c>
      <c r="L625">
        <v>0</v>
      </c>
      <c r="M625">
        <v>0</v>
      </c>
      <c r="N625">
        <v>0</v>
      </c>
      <c r="O625">
        <v>0</v>
      </c>
      <c r="P625">
        <v>0</v>
      </c>
      <c r="Q625">
        <v>0</v>
      </c>
      <c r="R625">
        <v>0</v>
      </c>
      <c r="S625">
        <v>0</v>
      </c>
      <c r="T625">
        <v>0</v>
      </c>
      <c r="U625">
        <v>0</v>
      </c>
      <c r="V625">
        <v>0</v>
      </c>
      <c r="W625">
        <v>3</v>
      </c>
      <c r="X625">
        <v>1</v>
      </c>
      <c r="Y625">
        <v>4</v>
      </c>
      <c r="Z625">
        <v>1</v>
      </c>
      <c r="AA625">
        <v>2</v>
      </c>
      <c r="AB625">
        <v>2</v>
      </c>
      <c r="AC625">
        <v>6</v>
      </c>
      <c r="AD625">
        <v>2</v>
      </c>
      <c r="AF625" s="124" t="s">
        <v>503</v>
      </c>
      <c r="AG625">
        <v>1</v>
      </c>
    </row>
    <row r="626" spans="1:33" ht="12.75">
      <c r="A626" s="124" t="s">
        <v>504</v>
      </c>
      <c r="B626">
        <v>0</v>
      </c>
      <c r="C626">
        <v>0</v>
      </c>
      <c r="D626">
        <v>0</v>
      </c>
      <c r="E626">
        <v>0</v>
      </c>
      <c r="F626">
        <v>0</v>
      </c>
      <c r="G626">
        <v>0</v>
      </c>
      <c r="H626">
        <v>0</v>
      </c>
      <c r="I626">
        <v>0</v>
      </c>
      <c r="J626">
        <v>0</v>
      </c>
      <c r="K626">
        <v>0</v>
      </c>
      <c r="L626">
        <v>0</v>
      </c>
      <c r="M626">
        <v>0</v>
      </c>
      <c r="N626">
        <v>0</v>
      </c>
      <c r="O626">
        <v>0</v>
      </c>
      <c r="P626">
        <v>0</v>
      </c>
      <c r="Q626">
        <v>0</v>
      </c>
      <c r="R626">
        <v>0</v>
      </c>
      <c r="S626">
        <v>0</v>
      </c>
      <c r="T626">
        <v>0</v>
      </c>
      <c r="U626">
        <v>0</v>
      </c>
      <c r="V626">
        <v>1</v>
      </c>
      <c r="W626">
        <v>0</v>
      </c>
      <c r="X626">
        <v>1</v>
      </c>
      <c r="Y626">
        <v>3</v>
      </c>
      <c r="Z626">
        <v>1</v>
      </c>
      <c r="AA626">
        <v>0</v>
      </c>
      <c r="AB626">
        <v>0</v>
      </c>
      <c r="AC626">
        <v>0</v>
      </c>
      <c r="AD626">
        <v>0</v>
      </c>
      <c r="AF626" s="124" t="s">
        <v>504</v>
      </c>
      <c r="AG626">
        <v>1</v>
      </c>
    </row>
    <row r="627" spans="1:33" ht="12.75">
      <c r="A627" s="124" t="s">
        <v>505</v>
      </c>
      <c r="B627">
        <v>0</v>
      </c>
      <c r="C627">
        <v>0</v>
      </c>
      <c r="D627">
        <v>0</v>
      </c>
      <c r="E627">
        <v>0</v>
      </c>
      <c r="F627">
        <v>0</v>
      </c>
      <c r="G627">
        <v>0</v>
      </c>
      <c r="H627">
        <v>0</v>
      </c>
      <c r="I627">
        <v>0</v>
      </c>
      <c r="J627">
        <v>0</v>
      </c>
      <c r="K627">
        <v>0</v>
      </c>
      <c r="L627">
        <v>0</v>
      </c>
      <c r="M627">
        <v>0</v>
      </c>
      <c r="N627">
        <v>0</v>
      </c>
      <c r="O627">
        <v>0</v>
      </c>
      <c r="P627">
        <v>0</v>
      </c>
      <c r="Q627">
        <v>0</v>
      </c>
      <c r="R627">
        <v>0</v>
      </c>
      <c r="S627">
        <v>0</v>
      </c>
      <c r="T627">
        <v>0</v>
      </c>
      <c r="U627">
        <v>0</v>
      </c>
      <c r="V627">
        <v>4</v>
      </c>
      <c r="W627">
        <v>3</v>
      </c>
      <c r="X627">
        <v>5</v>
      </c>
      <c r="Y627">
        <v>7</v>
      </c>
      <c r="Z627">
        <v>4</v>
      </c>
      <c r="AA627">
        <v>6</v>
      </c>
      <c r="AB627">
        <v>5</v>
      </c>
      <c r="AC627">
        <v>6</v>
      </c>
      <c r="AD627">
        <v>6</v>
      </c>
      <c r="AF627" s="124" t="s">
        <v>505</v>
      </c>
      <c r="AG627">
        <v>5</v>
      </c>
    </row>
    <row r="628" spans="1:33" ht="12.75">
      <c r="A628" s="124" t="s">
        <v>506</v>
      </c>
      <c r="B628">
        <v>0</v>
      </c>
      <c r="C628">
        <v>0</v>
      </c>
      <c r="D628">
        <v>0</v>
      </c>
      <c r="E628">
        <v>0</v>
      </c>
      <c r="F628">
        <v>0</v>
      </c>
      <c r="G628">
        <v>0</v>
      </c>
      <c r="H628">
        <v>0</v>
      </c>
      <c r="I628">
        <v>0</v>
      </c>
      <c r="J628">
        <v>0</v>
      </c>
      <c r="K628">
        <v>0</v>
      </c>
      <c r="L628">
        <v>0</v>
      </c>
      <c r="M628">
        <v>0</v>
      </c>
      <c r="N628">
        <v>0</v>
      </c>
      <c r="O628">
        <v>0</v>
      </c>
      <c r="P628">
        <v>0</v>
      </c>
      <c r="Q628">
        <v>0</v>
      </c>
      <c r="R628">
        <v>0</v>
      </c>
      <c r="S628">
        <v>0</v>
      </c>
      <c r="T628">
        <v>0</v>
      </c>
      <c r="U628">
        <v>0</v>
      </c>
      <c r="V628">
        <v>0</v>
      </c>
      <c r="W628">
        <v>0</v>
      </c>
      <c r="X628">
        <v>0</v>
      </c>
      <c r="Y628">
        <v>0</v>
      </c>
      <c r="Z628">
        <v>0</v>
      </c>
      <c r="AA628">
        <v>0</v>
      </c>
      <c r="AB628">
        <v>0</v>
      </c>
      <c r="AC628">
        <v>0</v>
      </c>
      <c r="AD628">
        <v>0</v>
      </c>
      <c r="AF628" s="124" t="s">
        <v>506</v>
      </c>
      <c r="AG628">
        <v>0</v>
      </c>
    </row>
    <row r="629" spans="1:33" ht="12.75">
      <c r="A629" s="124" t="s">
        <v>507</v>
      </c>
      <c r="B629">
        <v>0</v>
      </c>
      <c r="C629">
        <v>0</v>
      </c>
      <c r="D629">
        <v>0</v>
      </c>
      <c r="E629">
        <v>0</v>
      </c>
      <c r="F629">
        <v>0</v>
      </c>
      <c r="G629">
        <v>0</v>
      </c>
      <c r="H629">
        <v>0</v>
      </c>
      <c r="I629">
        <v>0</v>
      </c>
      <c r="J629">
        <v>0</v>
      </c>
      <c r="K629">
        <v>0</v>
      </c>
      <c r="L629">
        <v>0</v>
      </c>
      <c r="M629">
        <v>0</v>
      </c>
      <c r="N629">
        <v>0</v>
      </c>
      <c r="O629">
        <v>0</v>
      </c>
      <c r="P629">
        <v>0</v>
      </c>
      <c r="Q629">
        <v>0</v>
      </c>
      <c r="R629">
        <v>0</v>
      </c>
      <c r="S629">
        <v>0</v>
      </c>
      <c r="T629">
        <v>0</v>
      </c>
      <c r="U629">
        <v>0</v>
      </c>
      <c r="V629">
        <v>732</v>
      </c>
      <c r="W629">
        <v>991</v>
      </c>
      <c r="X629">
        <v>1021</v>
      </c>
      <c r="Y629">
        <v>1283</v>
      </c>
      <c r="Z629">
        <v>1209</v>
      </c>
      <c r="AA629">
        <v>1186</v>
      </c>
      <c r="AB629">
        <v>1295</v>
      </c>
      <c r="AC629">
        <v>1201</v>
      </c>
      <c r="AD629">
        <v>1219</v>
      </c>
      <c r="AF629" s="124" t="s">
        <v>507</v>
      </c>
      <c r="AG629">
        <v>1221</v>
      </c>
    </row>
    <row r="630" spans="1:33" ht="12.75">
      <c r="A630" s="124" t="s">
        <v>508</v>
      </c>
      <c r="B630">
        <v>0</v>
      </c>
      <c r="C630">
        <v>0</v>
      </c>
      <c r="D630">
        <v>0</v>
      </c>
      <c r="E630">
        <v>0</v>
      </c>
      <c r="F630">
        <v>0</v>
      </c>
      <c r="G630">
        <v>0</v>
      </c>
      <c r="H630">
        <v>0</v>
      </c>
      <c r="I630">
        <v>0</v>
      </c>
      <c r="J630">
        <v>0</v>
      </c>
      <c r="K630">
        <v>0</v>
      </c>
      <c r="L630">
        <v>0</v>
      </c>
      <c r="M630">
        <v>0</v>
      </c>
      <c r="N630">
        <v>0</v>
      </c>
      <c r="O630">
        <v>0</v>
      </c>
      <c r="P630">
        <v>0</v>
      </c>
      <c r="Q630">
        <v>0</v>
      </c>
      <c r="R630">
        <v>0</v>
      </c>
      <c r="S630">
        <v>0</v>
      </c>
      <c r="T630">
        <v>0</v>
      </c>
      <c r="U630">
        <v>0</v>
      </c>
      <c r="V630">
        <v>97</v>
      </c>
      <c r="W630">
        <v>144</v>
      </c>
      <c r="X630">
        <v>172</v>
      </c>
      <c r="Y630">
        <v>210</v>
      </c>
      <c r="Z630">
        <v>249</v>
      </c>
      <c r="AA630">
        <v>206</v>
      </c>
      <c r="AB630">
        <v>281</v>
      </c>
      <c r="AC630">
        <v>256</v>
      </c>
      <c r="AD630">
        <v>337</v>
      </c>
      <c r="AF630" s="124" t="s">
        <v>508</v>
      </c>
      <c r="AG630">
        <v>280</v>
      </c>
    </row>
    <row r="631" spans="1:33" ht="12.75">
      <c r="A631" s="124" t="s">
        <v>509</v>
      </c>
      <c r="B631">
        <v>0</v>
      </c>
      <c r="C631">
        <v>0</v>
      </c>
      <c r="D631">
        <v>0</v>
      </c>
      <c r="E631">
        <v>0</v>
      </c>
      <c r="F631">
        <v>0</v>
      </c>
      <c r="G631">
        <v>0</v>
      </c>
      <c r="H631">
        <v>0</v>
      </c>
      <c r="I631">
        <v>0</v>
      </c>
      <c r="J631">
        <v>0</v>
      </c>
      <c r="K631">
        <v>0</v>
      </c>
      <c r="L631">
        <v>0</v>
      </c>
      <c r="M631">
        <v>0</v>
      </c>
      <c r="N631">
        <v>0</v>
      </c>
      <c r="O631">
        <v>0</v>
      </c>
      <c r="P631">
        <v>0</v>
      </c>
      <c r="Q631">
        <v>0</v>
      </c>
      <c r="R631">
        <v>0</v>
      </c>
      <c r="S631">
        <v>0</v>
      </c>
      <c r="T631">
        <v>0</v>
      </c>
      <c r="U631">
        <v>0</v>
      </c>
      <c r="V631">
        <v>384</v>
      </c>
      <c r="W631">
        <v>391</v>
      </c>
      <c r="X631">
        <v>518</v>
      </c>
      <c r="Y631">
        <v>457</v>
      </c>
      <c r="Z631">
        <v>440</v>
      </c>
      <c r="AA631">
        <v>345</v>
      </c>
      <c r="AB631">
        <v>176</v>
      </c>
      <c r="AC631">
        <v>139</v>
      </c>
      <c r="AD631">
        <v>77</v>
      </c>
      <c r="AF631" s="124" t="s">
        <v>509</v>
      </c>
      <c r="AG631">
        <v>80</v>
      </c>
    </row>
    <row r="632" spans="1:33" ht="12.75">
      <c r="A632" s="124" t="s">
        <v>511</v>
      </c>
      <c r="B632">
        <v>0</v>
      </c>
      <c r="C632">
        <v>0</v>
      </c>
      <c r="D632">
        <v>0</v>
      </c>
      <c r="E632">
        <v>0</v>
      </c>
      <c r="F632">
        <v>0</v>
      </c>
      <c r="G632">
        <v>0</v>
      </c>
      <c r="H632">
        <v>0</v>
      </c>
      <c r="I632">
        <v>0</v>
      </c>
      <c r="J632">
        <v>0</v>
      </c>
      <c r="K632">
        <v>0</v>
      </c>
      <c r="L632">
        <v>0</v>
      </c>
      <c r="M632">
        <v>0</v>
      </c>
      <c r="N632">
        <v>0</v>
      </c>
      <c r="O632">
        <v>0</v>
      </c>
      <c r="P632">
        <v>0</v>
      </c>
      <c r="Q632">
        <v>0</v>
      </c>
      <c r="R632">
        <v>0</v>
      </c>
      <c r="S632">
        <v>0</v>
      </c>
      <c r="T632">
        <v>0</v>
      </c>
      <c r="U632">
        <v>0</v>
      </c>
      <c r="V632">
        <v>22</v>
      </c>
      <c r="W632">
        <v>11</v>
      </c>
      <c r="X632">
        <v>18</v>
      </c>
      <c r="Y632">
        <v>20</v>
      </c>
      <c r="Z632">
        <v>22</v>
      </c>
      <c r="AA632">
        <v>21</v>
      </c>
      <c r="AB632">
        <v>24</v>
      </c>
      <c r="AC632">
        <v>30</v>
      </c>
      <c r="AD632">
        <v>21</v>
      </c>
      <c r="AF632" s="124" t="s">
        <v>511</v>
      </c>
      <c r="AG632">
        <v>17</v>
      </c>
    </row>
    <row r="633" spans="1:33" ht="12.75">
      <c r="A633" s="124" t="s">
        <v>18</v>
      </c>
      <c r="B633">
        <v>0</v>
      </c>
      <c r="C633">
        <v>0</v>
      </c>
      <c r="D633">
        <v>0</v>
      </c>
      <c r="E633">
        <v>0</v>
      </c>
      <c r="F633">
        <v>0</v>
      </c>
      <c r="G633">
        <v>0</v>
      </c>
      <c r="H633">
        <v>0</v>
      </c>
      <c r="I633">
        <v>0</v>
      </c>
      <c r="J633">
        <v>0</v>
      </c>
      <c r="K633">
        <v>0</v>
      </c>
      <c r="L633">
        <v>0</v>
      </c>
      <c r="M633">
        <v>0</v>
      </c>
      <c r="N633">
        <v>0</v>
      </c>
      <c r="O633">
        <v>0</v>
      </c>
      <c r="P633">
        <v>0</v>
      </c>
      <c r="Q633">
        <v>0</v>
      </c>
      <c r="R633">
        <v>0</v>
      </c>
      <c r="S633">
        <v>0</v>
      </c>
      <c r="T633">
        <v>0</v>
      </c>
      <c r="U633">
        <v>0</v>
      </c>
      <c r="V633">
        <v>1543</v>
      </c>
      <c r="W633">
        <v>1898</v>
      </c>
      <c r="X633">
        <v>2188</v>
      </c>
      <c r="Y633">
        <v>2425</v>
      </c>
      <c r="Z633">
        <v>2473</v>
      </c>
      <c r="AA633">
        <v>2213</v>
      </c>
      <c r="AB633">
        <v>2465</v>
      </c>
      <c r="AC633">
        <v>2240</v>
      </c>
      <c r="AD633">
        <v>2164</v>
      </c>
      <c r="AF633" s="124" t="s">
        <v>18</v>
      </c>
      <c r="AG633">
        <v>2055</v>
      </c>
    </row>
    <row r="635" ht="12.75">
      <c r="A635" s="124" t="s">
        <v>699</v>
      </c>
    </row>
    <row r="636" ht="12.75">
      <c r="A636" s="124" t="s">
        <v>700</v>
      </c>
    </row>
    <row r="637" spans="1:19" ht="12.75">
      <c r="A637" s="124" t="s">
        <v>701</v>
      </c>
      <c r="B637">
        <v>1994</v>
      </c>
      <c r="C637">
        <v>1995</v>
      </c>
      <c r="D637">
        <v>1996</v>
      </c>
      <c r="E637">
        <v>1997</v>
      </c>
      <c r="F637">
        <v>1998</v>
      </c>
      <c r="G637">
        <v>1999</v>
      </c>
      <c r="H637">
        <v>2000</v>
      </c>
      <c r="I637">
        <v>2001</v>
      </c>
      <c r="J637">
        <v>2002</v>
      </c>
      <c r="K637">
        <v>2003</v>
      </c>
      <c r="L637">
        <v>2004</v>
      </c>
      <c r="M637">
        <v>2005</v>
      </c>
      <c r="N637">
        <v>2006</v>
      </c>
      <c r="O637">
        <v>2007</v>
      </c>
      <c r="P637">
        <v>2008</v>
      </c>
      <c r="Q637">
        <v>2009</v>
      </c>
      <c r="R637" t="s">
        <v>18</v>
      </c>
      <c r="S637" t="s">
        <v>18</v>
      </c>
    </row>
    <row r="638" spans="1:19" ht="12.75">
      <c r="A638" t="s">
        <v>702</v>
      </c>
      <c r="B638">
        <v>0</v>
      </c>
      <c r="C638">
        <v>0</v>
      </c>
      <c r="D638">
        <v>0</v>
      </c>
      <c r="E638">
        <v>0</v>
      </c>
      <c r="F638">
        <v>0</v>
      </c>
      <c r="G638">
        <v>0</v>
      </c>
      <c r="H638">
        <v>122.28</v>
      </c>
      <c r="I638">
        <v>122.47</v>
      </c>
      <c r="J638">
        <v>118.94</v>
      </c>
      <c r="K638">
        <v>119.88</v>
      </c>
      <c r="L638">
        <v>112.51</v>
      </c>
      <c r="M638">
        <v>115.61</v>
      </c>
      <c r="N638">
        <v>138.46</v>
      </c>
      <c r="O638">
        <v>141.52</v>
      </c>
      <c r="P638">
        <v>133.85</v>
      </c>
      <c r="Q638">
        <v>124.05</v>
      </c>
      <c r="R638">
        <v>124.46</v>
      </c>
      <c r="S638">
        <v>0</v>
      </c>
    </row>
    <row r="639" spans="1:19" ht="12.75">
      <c r="A639" t="s">
        <v>703</v>
      </c>
      <c r="B639">
        <v>0</v>
      </c>
      <c r="C639">
        <v>0</v>
      </c>
      <c r="D639">
        <v>0</v>
      </c>
      <c r="E639">
        <v>0</v>
      </c>
      <c r="F639">
        <v>0</v>
      </c>
      <c r="G639">
        <v>0</v>
      </c>
      <c r="H639">
        <v>99.63</v>
      </c>
      <c r="I639">
        <v>93.76</v>
      </c>
      <c r="J639">
        <v>98.7</v>
      </c>
      <c r="K639">
        <v>97.72</v>
      </c>
      <c r="L639">
        <v>79.62</v>
      </c>
      <c r="M639">
        <v>88.92</v>
      </c>
      <c r="N639">
        <v>106.79</v>
      </c>
      <c r="O639">
        <v>114.12</v>
      </c>
      <c r="P639">
        <v>102.4</v>
      </c>
      <c r="Q639">
        <v>97.12</v>
      </c>
      <c r="R639">
        <v>97.45</v>
      </c>
      <c r="S639">
        <v>0</v>
      </c>
    </row>
    <row r="640" spans="1:19" ht="12.75">
      <c r="A640" t="s">
        <v>704</v>
      </c>
      <c r="B640">
        <v>0</v>
      </c>
      <c r="C640">
        <v>0</v>
      </c>
      <c r="D640">
        <v>0</v>
      </c>
      <c r="E640">
        <v>0</v>
      </c>
      <c r="F640">
        <v>0</v>
      </c>
      <c r="G640">
        <v>0</v>
      </c>
      <c r="H640">
        <v>25.17</v>
      </c>
      <c r="I640">
        <v>70.53</v>
      </c>
      <c r="J640">
        <v>31.38</v>
      </c>
      <c r="K640">
        <v>2.71</v>
      </c>
      <c r="L640">
        <v>0.02</v>
      </c>
      <c r="M640">
        <v>0.01</v>
      </c>
      <c r="N640">
        <v>0</v>
      </c>
      <c r="O640">
        <v>0.01</v>
      </c>
      <c r="P640">
        <v>0.02</v>
      </c>
      <c r="Q640">
        <v>0.01</v>
      </c>
      <c r="R640">
        <v>13.32</v>
      </c>
      <c r="S640">
        <v>0</v>
      </c>
    </row>
    <row r="641" spans="1:19" ht="12.75">
      <c r="A641" t="s">
        <v>705</v>
      </c>
      <c r="B641">
        <v>0</v>
      </c>
      <c r="C641">
        <v>0</v>
      </c>
      <c r="D641">
        <v>0</v>
      </c>
      <c r="E641">
        <v>0</v>
      </c>
      <c r="F641">
        <v>0</v>
      </c>
      <c r="G641">
        <v>0</v>
      </c>
      <c r="H641">
        <v>64.93</v>
      </c>
      <c r="I641">
        <v>75.45</v>
      </c>
      <c r="J641">
        <v>79.78</v>
      </c>
      <c r="K641">
        <v>84.96</v>
      </c>
      <c r="L641">
        <v>83.19</v>
      </c>
      <c r="M641">
        <v>87.18</v>
      </c>
      <c r="N641">
        <v>106.39</v>
      </c>
      <c r="O641">
        <v>106.25</v>
      </c>
      <c r="P641">
        <v>103.19</v>
      </c>
      <c r="Q641">
        <v>100.05</v>
      </c>
      <c r="R641">
        <v>88.6</v>
      </c>
      <c r="S641">
        <v>0</v>
      </c>
    </row>
    <row r="642" spans="1:19" ht="12.75">
      <c r="A642" t="s">
        <v>706</v>
      </c>
      <c r="B642">
        <v>0</v>
      </c>
      <c r="C642">
        <v>0</v>
      </c>
      <c r="D642">
        <v>0</v>
      </c>
      <c r="E642">
        <v>0</v>
      </c>
      <c r="F642">
        <v>0</v>
      </c>
      <c r="G642">
        <v>0</v>
      </c>
      <c r="H642">
        <v>88.56</v>
      </c>
      <c r="I642">
        <v>81.29</v>
      </c>
      <c r="J642">
        <v>81.17</v>
      </c>
      <c r="K642">
        <v>92.7</v>
      </c>
      <c r="L642">
        <v>93.42</v>
      </c>
      <c r="M642">
        <v>92.26</v>
      </c>
      <c r="N642">
        <v>90.93</v>
      </c>
      <c r="O642">
        <v>89.54</v>
      </c>
      <c r="P642">
        <v>85.85</v>
      </c>
      <c r="Q642">
        <v>94.05</v>
      </c>
      <c r="R642">
        <v>89.08</v>
      </c>
      <c r="S642">
        <v>0</v>
      </c>
    </row>
    <row r="643" spans="1:19" ht="12.75">
      <c r="A643" t="s">
        <v>707</v>
      </c>
      <c r="B643">
        <v>0</v>
      </c>
      <c r="C643">
        <v>0</v>
      </c>
      <c r="D643">
        <v>0</v>
      </c>
      <c r="E643">
        <v>0</v>
      </c>
      <c r="F643">
        <v>0</v>
      </c>
      <c r="G643">
        <v>0</v>
      </c>
      <c r="H643">
        <v>103.22</v>
      </c>
      <c r="I643">
        <v>103.24</v>
      </c>
      <c r="J643">
        <v>100.98</v>
      </c>
      <c r="K643">
        <v>24.56</v>
      </c>
      <c r="L643">
        <v>0</v>
      </c>
      <c r="M643">
        <v>0</v>
      </c>
      <c r="N643">
        <v>0</v>
      </c>
      <c r="O643">
        <v>0</v>
      </c>
      <c r="P643">
        <v>0</v>
      </c>
      <c r="Q643">
        <v>0</v>
      </c>
      <c r="R643">
        <v>33.92</v>
      </c>
      <c r="S643">
        <v>0</v>
      </c>
    </row>
    <row r="644" spans="1:19" ht="12.75">
      <c r="A644" t="s">
        <v>708</v>
      </c>
      <c r="B644">
        <v>0</v>
      </c>
      <c r="C644">
        <v>0</v>
      </c>
      <c r="D644">
        <v>0</v>
      </c>
      <c r="E644">
        <v>0</v>
      </c>
      <c r="F644">
        <v>0</v>
      </c>
      <c r="G644">
        <v>0</v>
      </c>
      <c r="H644">
        <v>0</v>
      </c>
      <c r="I644">
        <v>0</v>
      </c>
      <c r="J644">
        <v>0</v>
      </c>
      <c r="K644">
        <v>0</v>
      </c>
      <c r="L644">
        <v>0</v>
      </c>
      <c r="M644">
        <v>0</v>
      </c>
      <c r="N644">
        <v>0.4</v>
      </c>
      <c r="O644">
        <v>0.37</v>
      </c>
      <c r="P644">
        <v>0.3</v>
      </c>
      <c r="Q644">
        <v>0.62</v>
      </c>
      <c r="R644">
        <v>0.16</v>
      </c>
      <c r="S644">
        <v>0</v>
      </c>
    </row>
    <row r="645" spans="1:19" ht="12.75">
      <c r="A645" t="s">
        <v>709</v>
      </c>
      <c r="B645">
        <v>0</v>
      </c>
      <c r="C645">
        <v>0</v>
      </c>
      <c r="D645">
        <v>0</v>
      </c>
      <c r="E645">
        <v>0</v>
      </c>
      <c r="F645">
        <v>0</v>
      </c>
      <c r="G645">
        <v>0</v>
      </c>
      <c r="H645">
        <v>80.98</v>
      </c>
      <c r="I645">
        <v>96.45</v>
      </c>
      <c r="J645">
        <v>96.78</v>
      </c>
      <c r="K645">
        <v>99.51</v>
      </c>
      <c r="L645">
        <v>93.9</v>
      </c>
      <c r="M645">
        <v>98.31</v>
      </c>
      <c r="N645">
        <v>114.26</v>
      </c>
      <c r="O645">
        <v>118.47</v>
      </c>
      <c r="P645">
        <v>110.43</v>
      </c>
      <c r="Q645">
        <v>105.56</v>
      </c>
      <c r="R645">
        <v>101.08</v>
      </c>
      <c r="S645">
        <v>0</v>
      </c>
    </row>
    <row r="646" spans="1:19" ht="12.75">
      <c r="A646" t="s">
        <v>710</v>
      </c>
      <c r="B646">
        <v>0</v>
      </c>
      <c r="C646">
        <v>0</v>
      </c>
      <c r="D646">
        <v>0</v>
      </c>
      <c r="E646">
        <v>0</v>
      </c>
      <c r="F646">
        <v>0</v>
      </c>
      <c r="G646">
        <v>0</v>
      </c>
      <c r="H646">
        <v>94.86</v>
      </c>
      <c r="I646">
        <v>96.51</v>
      </c>
      <c r="J646">
        <v>98.18</v>
      </c>
      <c r="K646">
        <v>98.67</v>
      </c>
      <c r="L646">
        <v>97.19</v>
      </c>
      <c r="M646">
        <v>98.14</v>
      </c>
      <c r="N646">
        <v>98.69</v>
      </c>
      <c r="O646">
        <v>107</v>
      </c>
      <c r="P646">
        <v>103.73</v>
      </c>
      <c r="Q646">
        <v>101.96</v>
      </c>
      <c r="R646">
        <v>99.44</v>
      </c>
      <c r="S646">
        <v>0</v>
      </c>
    </row>
    <row r="647" spans="1:19" ht="12.75">
      <c r="A647" t="s">
        <v>711</v>
      </c>
      <c r="B647">
        <v>0</v>
      </c>
      <c r="C647">
        <v>0</v>
      </c>
      <c r="D647">
        <v>0</v>
      </c>
      <c r="E647">
        <v>0</v>
      </c>
      <c r="F647">
        <v>0</v>
      </c>
      <c r="G647">
        <v>0</v>
      </c>
      <c r="H647">
        <v>94.65</v>
      </c>
      <c r="I647">
        <v>103.81</v>
      </c>
      <c r="J647">
        <v>96.16</v>
      </c>
      <c r="K647">
        <v>98.39</v>
      </c>
      <c r="L647">
        <v>95.56</v>
      </c>
      <c r="M647">
        <v>98.44</v>
      </c>
      <c r="N647">
        <v>102.62</v>
      </c>
      <c r="O647">
        <v>108.21</v>
      </c>
      <c r="P647">
        <v>103.32</v>
      </c>
      <c r="Q647">
        <v>101.43</v>
      </c>
      <c r="R647">
        <v>100.21</v>
      </c>
      <c r="S647">
        <v>0</v>
      </c>
    </row>
    <row r="648" spans="1:19" ht="12.75">
      <c r="A648" t="s">
        <v>712</v>
      </c>
      <c r="B648">
        <v>0</v>
      </c>
      <c r="C648">
        <v>0</v>
      </c>
      <c r="D648">
        <v>0</v>
      </c>
      <c r="E648">
        <v>0</v>
      </c>
      <c r="F648">
        <v>0</v>
      </c>
      <c r="G648">
        <v>0</v>
      </c>
      <c r="H648">
        <v>0</v>
      </c>
      <c r="I648">
        <v>0</v>
      </c>
      <c r="J648">
        <v>0</v>
      </c>
      <c r="K648">
        <v>0</v>
      </c>
      <c r="L648">
        <v>0</v>
      </c>
      <c r="M648">
        <v>0</v>
      </c>
      <c r="N648">
        <v>32.94</v>
      </c>
      <c r="O648">
        <v>62.95</v>
      </c>
      <c r="P648">
        <v>70.2</v>
      </c>
      <c r="Q648">
        <v>72.89</v>
      </c>
      <c r="R648">
        <v>22.15</v>
      </c>
      <c r="S648">
        <v>0</v>
      </c>
    </row>
    <row r="649" spans="1:19" ht="12.75">
      <c r="A649" t="s">
        <v>713</v>
      </c>
      <c r="B649">
        <v>0</v>
      </c>
      <c r="C649">
        <v>0</v>
      </c>
      <c r="D649">
        <v>0</v>
      </c>
      <c r="E649">
        <v>0</v>
      </c>
      <c r="F649">
        <v>0</v>
      </c>
      <c r="G649">
        <v>0</v>
      </c>
      <c r="H649">
        <v>0</v>
      </c>
      <c r="I649">
        <v>0</v>
      </c>
      <c r="J649">
        <v>48.29</v>
      </c>
      <c r="K649">
        <v>90.81</v>
      </c>
      <c r="L649">
        <v>84.8</v>
      </c>
      <c r="M649">
        <v>91.65</v>
      </c>
      <c r="N649">
        <v>108.9</v>
      </c>
      <c r="O649">
        <v>111.54</v>
      </c>
      <c r="P649">
        <v>109.32</v>
      </c>
      <c r="Q649">
        <v>102.75</v>
      </c>
      <c r="R649">
        <v>73.99</v>
      </c>
      <c r="S649">
        <v>0</v>
      </c>
    </row>
    <row r="650" spans="1:19" ht="12.75">
      <c r="A650" t="s">
        <v>714</v>
      </c>
      <c r="B650">
        <v>0</v>
      </c>
      <c r="C650">
        <v>0</v>
      </c>
      <c r="D650">
        <v>0</v>
      </c>
      <c r="E650">
        <v>0</v>
      </c>
      <c r="F650">
        <v>0</v>
      </c>
      <c r="G650">
        <v>0</v>
      </c>
      <c r="H650">
        <v>73.67</v>
      </c>
      <c r="I650">
        <v>83.64</v>
      </c>
      <c r="J650">
        <v>44.48</v>
      </c>
      <c r="K650">
        <v>0.49</v>
      </c>
      <c r="L650">
        <v>0.1</v>
      </c>
      <c r="M650">
        <v>0.22</v>
      </c>
      <c r="N650">
        <v>0.63</v>
      </c>
      <c r="O650">
        <v>0.71</v>
      </c>
      <c r="P650">
        <v>0.15</v>
      </c>
      <c r="Q650">
        <v>0.21</v>
      </c>
      <c r="R650">
        <v>20.74</v>
      </c>
      <c r="S650">
        <v>0</v>
      </c>
    </row>
    <row r="651" spans="1:19" ht="12.75">
      <c r="A651" t="s">
        <v>715</v>
      </c>
      <c r="B651">
        <v>0</v>
      </c>
      <c r="C651">
        <v>0</v>
      </c>
      <c r="D651">
        <v>0</v>
      </c>
      <c r="E651">
        <v>0</v>
      </c>
      <c r="F651">
        <v>0</v>
      </c>
      <c r="G651">
        <v>0</v>
      </c>
      <c r="H651">
        <v>82.66</v>
      </c>
      <c r="I651">
        <v>80.13</v>
      </c>
      <c r="J651">
        <v>83.4</v>
      </c>
      <c r="K651">
        <v>102.32</v>
      </c>
      <c r="L651">
        <v>96.36</v>
      </c>
      <c r="M651">
        <v>103.46</v>
      </c>
      <c r="N651">
        <v>108.38</v>
      </c>
      <c r="O651">
        <v>119.33</v>
      </c>
      <c r="P651">
        <v>114.75</v>
      </c>
      <c r="Q651">
        <v>111.97</v>
      </c>
      <c r="R651">
        <v>100.1</v>
      </c>
      <c r="S651">
        <v>0</v>
      </c>
    </row>
    <row r="652" spans="1:19" ht="12.75">
      <c r="A652" t="s">
        <v>716</v>
      </c>
      <c r="B652">
        <v>0</v>
      </c>
      <c r="C652">
        <v>0</v>
      </c>
      <c r="D652">
        <v>0</v>
      </c>
      <c r="E652">
        <v>0</v>
      </c>
      <c r="F652">
        <v>0</v>
      </c>
      <c r="G652">
        <v>0</v>
      </c>
      <c r="H652">
        <v>0</v>
      </c>
      <c r="I652">
        <v>0</v>
      </c>
      <c r="J652">
        <v>0</v>
      </c>
      <c r="K652">
        <v>0</v>
      </c>
      <c r="L652">
        <v>37.09</v>
      </c>
      <c r="M652">
        <v>0.05</v>
      </c>
      <c r="N652">
        <v>0</v>
      </c>
      <c r="O652">
        <v>0</v>
      </c>
      <c r="P652">
        <v>0</v>
      </c>
      <c r="Q652">
        <v>0</v>
      </c>
      <c r="R652">
        <v>3.9</v>
      </c>
      <c r="S652">
        <v>0</v>
      </c>
    </row>
    <row r="653" spans="1:19" ht="12.75">
      <c r="A653" t="s">
        <v>717</v>
      </c>
      <c r="B653">
        <v>0</v>
      </c>
      <c r="C653">
        <v>0</v>
      </c>
      <c r="D653">
        <v>0</v>
      </c>
      <c r="E653">
        <v>0</v>
      </c>
      <c r="F653">
        <v>0</v>
      </c>
      <c r="G653">
        <v>0</v>
      </c>
      <c r="H653">
        <v>0</v>
      </c>
      <c r="I653">
        <v>0</v>
      </c>
      <c r="J653">
        <v>0</v>
      </c>
      <c r="K653">
        <v>0</v>
      </c>
      <c r="L653">
        <v>0</v>
      </c>
      <c r="M653">
        <v>0</v>
      </c>
      <c r="N653">
        <v>138.46</v>
      </c>
      <c r="O653">
        <v>141.52</v>
      </c>
      <c r="P653">
        <v>133.85</v>
      </c>
      <c r="Q653">
        <v>124.05</v>
      </c>
      <c r="R653">
        <v>134.51</v>
      </c>
      <c r="S653">
        <v>0</v>
      </c>
    </row>
    <row r="654" spans="1:19" ht="12.75">
      <c r="A654" t="s">
        <v>718</v>
      </c>
      <c r="B654">
        <v>0</v>
      </c>
      <c r="C654">
        <v>0</v>
      </c>
      <c r="D654">
        <v>0</v>
      </c>
      <c r="E654">
        <v>0</v>
      </c>
      <c r="F654">
        <v>0</v>
      </c>
      <c r="G654">
        <v>0</v>
      </c>
      <c r="H654">
        <v>0</v>
      </c>
      <c r="I654">
        <v>0</v>
      </c>
      <c r="J654">
        <v>0</v>
      </c>
      <c r="K654">
        <v>0</v>
      </c>
      <c r="L654">
        <v>0</v>
      </c>
      <c r="M654">
        <v>0</v>
      </c>
      <c r="N654">
        <v>106.39</v>
      </c>
      <c r="O654">
        <v>106.25</v>
      </c>
      <c r="P654">
        <v>103.19</v>
      </c>
      <c r="Q654">
        <v>100.05</v>
      </c>
      <c r="R654">
        <v>103.99</v>
      </c>
      <c r="S654">
        <v>0</v>
      </c>
    </row>
    <row r="655" spans="1:19" ht="12.75">
      <c r="A655" t="s">
        <v>719</v>
      </c>
      <c r="B655">
        <v>0</v>
      </c>
      <c r="C655">
        <v>0</v>
      </c>
      <c r="D655">
        <v>0</v>
      </c>
      <c r="E655">
        <v>0</v>
      </c>
      <c r="F655">
        <v>0</v>
      </c>
      <c r="G655">
        <v>0</v>
      </c>
      <c r="H655">
        <v>0</v>
      </c>
      <c r="I655">
        <v>0</v>
      </c>
      <c r="J655">
        <v>0</v>
      </c>
      <c r="K655">
        <v>0</v>
      </c>
      <c r="L655">
        <v>0</v>
      </c>
      <c r="M655">
        <v>0</v>
      </c>
      <c r="N655">
        <v>114.26</v>
      </c>
      <c r="O655">
        <v>118.47</v>
      </c>
      <c r="P655">
        <v>110.43</v>
      </c>
      <c r="Q655">
        <v>105.56</v>
      </c>
      <c r="R655">
        <v>112.21</v>
      </c>
      <c r="S655">
        <v>0</v>
      </c>
    </row>
    <row r="656" spans="1:19" ht="12.75">
      <c r="A656" t="s">
        <v>720</v>
      </c>
      <c r="B656">
        <v>0</v>
      </c>
      <c r="C656">
        <v>0</v>
      </c>
      <c r="D656">
        <v>0</v>
      </c>
      <c r="E656">
        <v>0</v>
      </c>
      <c r="F656">
        <v>0</v>
      </c>
      <c r="G656">
        <v>0</v>
      </c>
      <c r="H656">
        <v>0</v>
      </c>
      <c r="I656">
        <v>0</v>
      </c>
      <c r="J656">
        <v>0</v>
      </c>
      <c r="K656">
        <v>0</v>
      </c>
      <c r="L656">
        <v>0</v>
      </c>
      <c r="M656">
        <v>0</v>
      </c>
      <c r="N656">
        <v>108.9</v>
      </c>
      <c r="O656">
        <v>111.54</v>
      </c>
      <c r="P656">
        <v>109.32</v>
      </c>
      <c r="Q656">
        <v>102.75</v>
      </c>
      <c r="R656">
        <v>108.14</v>
      </c>
      <c r="S656">
        <v>0</v>
      </c>
    </row>
    <row r="657" spans="1:19" ht="12.75">
      <c r="A657" t="s">
        <v>721</v>
      </c>
      <c r="B657">
        <v>0</v>
      </c>
      <c r="C657">
        <v>0</v>
      </c>
      <c r="D657">
        <v>0</v>
      </c>
      <c r="E657">
        <v>0</v>
      </c>
      <c r="F657">
        <v>0</v>
      </c>
      <c r="G657">
        <v>0</v>
      </c>
      <c r="H657">
        <v>0</v>
      </c>
      <c r="I657">
        <v>0</v>
      </c>
      <c r="J657">
        <v>0</v>
      </c>
      <c r="K657">
        <v>0</v>
      </c>
      <c r="L657">
        <v>0</v>
      </c>
      <c r="M657">
        <v>0</v>
      </c>
      <c r="N657">
        <v>108.78</v>
      </c>
      <c r="O657">
        <v>119.69</v>
      </c>
      <c r="P657">
        <v>115.05</v>
      </c>
      <c r="Q657">
        <v>112.59</v>
      </c>
      <c r="R657">
        <v>114.01</v>
      </c>
      <c r="S657">
        <v>0</v>
      </c>
    </row>
    <row r="658" spans="1:19" ht="12.75">
      <c r="A658" t="s">
        <v>722</v>
      </c>
      <c r="B658">
        <v>0</v>
      </c>
      <c r="C658">
        <v>0</v>
      </c>
      <c r="D658">
        <v>0</v>
      </c>
      <c r="E658">
        <v>0</v>
      </c>
      <c r="F658">
        <v>0</v>
      </c>
      <c r="G658">
        <v>0</v>
      </c>
      <c r="H658">
        <v>0</v>
      </c>
      <c r="I658">
        <v>0</v>
      </c>
      <c r="J658">
        <v>0</v>
      </c>
      <c r="K658">
        <v>0</v>
      </c>
      <c r="L658">
        <v>0</v>
      </c>
      <c r="M658">
        <v>0</v>
      </c>
      <c r="N658">
        <v>109.53</v>
      </c>
      <c r="O658">
        <v>112.25</v>
      </c>
      <c r="P658">
        <v>109.47</v>
      </c>
      <c r="Q658">
        <v>102.97</v>
      </c>
      <c r="R658">
        <v>108.57</v>
      </c>
      <c r="S658">
        <v>0</v>
      </c>
    </row>
    <row r="659" spans="1:19" ht="12.75">
      <c r="A659" t="s">
        <v>723</v>
      </c>
      <c r="B659">
        <v>0</v>
      </c>
      <c r="C659">
        <v>0</v>
      </c>
      <c r="D659">
        <v>0</v>
      </c>
      <c r="E659">
        <v>0</v>
      </c>
      <c r="F659">
        <v>0</v>
      </c>
      <c r="G659">
        <v>0</v>
      </c>
      <c r="H659">
        <v>0</v>
      </c>
      <c r="I659">
        <v>0</v>
      </c>
      <c r="J659">
        <v>0</v>
      </c>
      <c r="K659">
        <v>0</v>
      </c>
      <c r="L659">
        <v>0</v>
      </c>
      <c r="M659">
        <v>0</v>
      </c>
      <c r="N659">
        <v>108.9</v>
      </c>
      <c r="O659">
        <v>111.55</v>
      </c>
      <c r="P659">
        <v>109.34</v>
      </c>
      <c r="Q659">
        <v>102.76</v>
      </c>
      <c r="R659">
        <v>108.15</v>
      </c>
      <c r="S659">
        <v>0</v>
      </c>
    </row>
    <row r="660" spans="1:19" ht="12.75">
      <c r="A660" s="124" t="s">
        <v>18</v>
      </c>
      <c r="B660">
        <v>0</v>
      </c>
      <c r="C660">
        <v>0</v>
      </c>
      <c r="D660">
        <v>0</v>
      </c>
      <c r="E660">
        <v>0</v>
      </c>
      <c r="F660">
        <v>0</v>
      </c>
      <c r="G660">
        <v>0</v>
      </c>
      <c r="H660">
        <v>74.81</v>
      </c>
      <c r="I660">
        <v>79.09</v>
      </c>
      <c r="J660">
        <v>76.93</v>
      </c>
      <c r="K660">
        <v>75.58</v>
      </c>
      <c r="L660">
        <v>73.31</v>
      </c>
      <c r="M660">
        <v>73.9</v>
      </c>
      <c r="N660">
        <v>87.7</v>
      </c>
      <c r="O660">
        <v>92.2</v>
      </c>
      <c r="P660">
        <v>88.58</v>
      </c>
      <c r="Q660">
        <v>86.87</v>
      </c>
      <c r="R660">
        <v>81.49</v>
      </c>
      <c r="S660">
        <v>0</v>
      </c>
    </row>
    <row r="662" ht="12.75">
      <c r="A662" s="124" t="s">
        <v>724</v>
      </c>
    </row>
    <row r="663" ht="12.75">
      <c r="A663" s="124" t="s">
        <v>725</v>
      </c>
    </row>
    <row r="664" spans="1:7" ht="12.75">
      <c r="A664" s="124" t="s">
        <v>34</v>
      </c>
      <c r="B664" t="s">
        <v>726</v>
      </c>
      <c r="C664" t="s">
        <v>727</v>
      </c>
      <c r="D664" t="s">
        <v>728</v>
      </c>
      <c r="E664" t="s">
        <v>729</v>
      </c>
      <c r="F664" t="s">
        <v>730</v>
      </c>
      <c r="G664" t="s">
        <v>731</v>
      </c>
    </row>
    <row r="665" spans="1:7" ht="12.75">
      <c r="A665" s="124">
        <v>1998</v>
      </c>
      <c r="B665">
        <v>0</v>
      </c>
      <c r="C665">
        <v>0</v>
      </c>
      <c r="D665">
        <v>0</v>
      </c>
      <c r="E665">
        <v>0</v>
      </c>
      <c r="F665">
        <v>0</v>
      </c>
      <c r="G665">
        <v>0</v>
      </c>
    </row>
    <row r="666" spans="1:7" ht="12.75">
      <c r="A666" s="124">
        <v>1999</v>
      </c>
      <c r="B666">
        <v>0</v>
      </c>
      <c r="C666">
        <v>0</v>
      </c>
      <c r="D666">
        <v>0</v>
      </c>
      <c r="E666">
        <v>0</v>
      </c>
      <c r="F666">
        <v>0</v>
      </c>
      <c r="G666">
        <v>0</v>
      </c>
    </row>
    <row r="667" spans="1:7" ht="12.75">
      <c r="A667" s="124">
        <v>2000</v>
      </c>
      <c r="B667">
        <v>0</v>
      </c>
      <c r="C667">
        <v>0</v>
      </c>
      <c r="D667">
        <v>0</v>
      </c>
      <c r="E667">
        <v>0</v>
      </c>
      <c r="F667">
        <v>0</v>
      </c>
      <c r="G667">
        <v>0</v>
      </c>
    </row>
    <row r="668" spans="1:7" ht="12.75">
      <c r="A668" s="124">
        <v>2001</v>
      </c>
      <c r="B668">
        <v>0</v>
      </c>
      <c r="C668">
        <v>0</v>
      </c>
      <c r="D668">
        <v>0</v>
      </c>
      <c r="E668">
        <v>0</v>
      </c>
      <c r="F668">
        <v>0</v>
      </c>
      <c r="G668">
        <v>0</v>
      </c>
    </row>
    <row r="669" spans="1:7" ht="12.75">
      <c r="A669" s="124">
        <v>2002</v>
      </c>
      <c r="B669">
        <v>0</v>
      </c>
      <c r="C669">
        <v>0</v>
      </c>
      <c r="D669">
        <v>0</v>
      </c>
      <c r="E669">
        <v>0</v>
      </c>
      <c r="F669">
        <v>0</v>
      </c>
      <c r="G669">
        <v>0</v>
      </c>
    </row>
    <row r="670" spans="1:7" ht="12.75">
      <c r="A670" s="124">
        <v>2003</v>
      </c>
      <c r="B670">
        <v>0</v>
      </c>
      <c r="C670">
        <v>0</v>
      </c>
      <c r="D670">
        <v>0</v>
      </c>
      <c r="E670">
        <v>0</v>
      </c>
      <c r="F670">
        <v>0</v>
      </c>
      <c r="G670">
        <v>0</v>
      </c>
    </row>
    <row r="671" spans="1:7" ht="12.75">
      <c r="A671" s="124">
        <v>2004</v>
      </c>
      <c r="B671">
        <v>2260746</v>
      </c>
      <c r="C671">
        <v>526145</v>
      </c>
      <c r="D671">
        <v>4060</v>
      </c>
      <c r="E671">
        <v>65925</v>
      </c>
      <c r="F671">
        <v>4388</v>
      </c>
      <c r="G671">
        <v>68491</v>
      </c>
    </row>
    <row r="672" spans="1:7" ht="12.75">
      <c r="A672" s="124">
        <v>2005</v>
      </c>
      <c r="B672">
        <v>1784944</v>
      </c>
      <c r="C672">
        <v>421072</v>
      </c>
      <c r="D672">
        <v>2708</v>
      </c>
      <c r="E672">
        <v>42856</v>
      </c>
      <c r="F672">
        <v>2902</v>
      </c>
      <c r="G672">
        <v>44533</v>
      </c>
    </row>
    <row r="673" spans="1:7" ht="12.75">
      <c r="A673" s="124">
        <v>2006</v>
      </c>
      <c r="B673">
        <v>1359770</v>
      </c>
      <c r="C673">
        <v>322088</v>
      </c>
      <c r="D673">
        <v>2027</v>
      </c>
      <c r="E673">
        <v>27857</v>
      </c>
      <c r="F673">
        <v>1991</v>
      </c>
      <c r="G673">
        <v>28761</v>
      </c>
    </row>
    <row r="674" spans="1:7" ht="12.75">
      <c r="A674" s="124">
        <v>2007</v>
      </c>
      <c r="B674">
        <v>859275</v>
      </c>
      <c r="C674">
        <v>204850</v>
      </c>
      <c r="D674">
        <v>1340</v>
      </c>
      <c r="E674">
        <v>17661</v>
      </c>
      <c r="F674">
        <v>1439</v>
      </c>
      <c r="G674">
        <v>18301</v>
      </c>
    </row>
    <row r="675" spans="1:7" ht="12.75">
      <c r="A675" s="124">
        <v>2008</v>
      </c>
      <c r="B675">
        <v>789204</v>
      </c>
      <c r="C675">
        <v>188497</v>
      </c>
      <c r="D675">
        <v>1089</v>
      </c>
      <c r="E675">
        <v>15623</v>
      </c>
      <c r="F675">
        <v>1103</v>
      </c>
      <c r="G675">
        <v>16076</v>
      </c>
    </row>
    <row r="676" spans="1:7" ht="12.75">
      <c r="A676" s="124">
        <v>2009</v>
      </c>
      <c r="B676">
        <v>731972</v>
      </c>
      <c r="C676">
        <v>175798</v>
      </c>
      <c r="D676">
        <v>931</v>
      </c>
      <c r="E676">
        <v>13674</v>
      </c>
      <c r="F676">
        <v>1028</v>
      </c>
      <c r="G676">
        <v>13983</v>
      </c>
    </row>
    <row r="677" spans="1:7" ht="12.75">
      <c r="A677" s="124">
        <v>2010</v>
      </c>
      <c r="B677">
        <v>0</v>
      </c>
      <c r="C677">
        <v>0</v>
      </c>
      <c r="D677">
        <v>0</v>
      </c>
      <c r="E677">
        <v>0</v>
      </c>
      <c r="F677">
        <v>0</v>
      </c>
      <c r="G677">
        <v>0</v>
      </c>
    </row>
    <row r="678" spans="1:7" ht="12.75">
      <c r="A678" s="124">
        <v>2011</v>
      </c>
      <c r="B678">
        <v>0</v>
      </c>
      <c r="C678">
        <v>0</v>
      </c>
      <c r="D678">
        <v>0</v>
      </c>
      <c r="E678">
        <v>0</v>
      </c>
      <c r="F678">
        <v>0</v>
      </c>
      <c r="G678">
        <v>0</v>
      </c>
    </row>
    <row r="680" ht="12.75">
      <c r="A680" s="129" t="s">
        <v>732</v>
      </c>
    </row>
    <row r="681" ht="12.75">
      <c r="A681" s="124" t="s">
        <v>725</v>
      </c>
    </row>
    <row r="682" spans="1:7" ht="12.75">
      <c r="A682" s="124" t="s">
        <v>34</v>
      </c>
      <c r="B682" t="s">
        <v>726</v>
      </c>
      <c r="C682" t="s">
        <v>727</v>
      </c>
      <c r="D682" t="s">
        <v>728</v>
      </c>
      <c r="E682" t="s">
        <v>729</v>
      </c>
      <c r="F682" t="s">
        <v>730</v>
      </c>
      <c r="G682" t="s">
        <v>731</v>
      </c>
    </row>
    <row r="683" spans="1:7" ht="12.75">
      <c r="A683" s="124">
        <v>1998</v>
      </c>
      <c r="B683">
        <v>0</v>
      </c>
      <c r="C683">
        <v>0</v>
      </c>
      <c r="D683">
        <v>0</v>
      </c>
      <c r="E683">
        <v>0</v>
      </c>
      <c r="F683">
        <v>0</v>
      </c>
      <c r="G683">
        <v>0</v>
      </c>
    </row>
    <row r="684" spans="1:7" ht="12.75">
      <c r="A684" s="124">
        <v>1999</v>
      </c>
      <c r="B684">
        <v>0</v>
      </c>
      <c r="C684">
        <v>0</v>
      </c>
      <c r="D684">
        <v>0</v>
      </c>
      <c r="E684">
        <v>0</v>
      </c>
      <c r="F684">
        <v>0</v>
      </c>
      <c r="G684">
        <v>0</v>
      </c>
    </row>
    <row r="685" spans="1:7" ht="12.75">
      <c r="A685" s="124">
        <v>2000</v>
      </c>
      <c r="B685">
        <v>0</v>
      </c>
      <c r="C685">
        <v>0</v>
      </c>
      <c r="D685">
        <v>0</v>
      </c>
      <c r="E685">
        <v>0</v>
      </c>
      <c r="F685">
        <v>0</v>
      </c>
      <c r="G685">
        <v>0</v>
      </c>
    </row>
    <row r="686" spans="1:7" ht="12.75">
      <c r="A686" s="124">
        <v>2001</v>
      </c>
      <c r="B686">
        <v>0</v>
      </c>
      <c r="C686">
        <v>0</v>
      </c>
      <c r="D686">
        <v>0</v>
      </c>
      <c r="E686">
        <v>0</v>
      </c>
      <c r="F686">
        <v>0</v>
      </c>
      <c r="G686">
        <v>0</v>
      </c>
    </row>
    <row r="687" spans="1:7" ht="12.75">
      <c r="A687" s="124">
        <v>2002</v>
      </c>
      <c r="B687">
        <v>0</v>
      </c>
      <c r="C687">
        <v>0</v>
      </c>
      <c r="D687">
        <v>0</v>
      </c>
      <c r="E687">
        <v>0</v>
      </c>
      <c r="F687">
        <v>0</v>
      </c>
      <c r="G687">
        <v>0</v>
      </c>
    </row>
    <row r="688" spans="1:7" ht="12.75">
      <c r="A688" s="124">
        <v>2003</v>
      </c>
      <c r="B688">
        <v>0</v>
      </c>
      <c r="C688">
        <v>0</v>
      </c>
      <c r="D688">
        <v>0</v>
      </c>
      <c r="E688">
        <v>0</v>
      </c>
      <c r="F688">
        <v>0</v>
      </c>
      <c r="G688">
        <v>0</v>
      </c>
    </row>
    <row r="689" spans="1:7" ht="12.75">
      <c r="A689" s="124">
        <v>2004</v>
      </c>
      <c r="B689">
        <v>2770381</v>
      </c>
      <c r="C689">
        <v>652107</v>
      </c>
      <c r="D689">
        <v>6626</v>
      </c>
      <c r="E689">
        <v>89645</v>
      </c>
      <c r="F689">
        <v>6887</v>
      </c>
      <c r="G689">
        <v>93271</v>
      </c>
    </row>
    <row r="690" spans="1:7" ht="12.75">
      <c r="A690" s="124">
        <v>2005</v>
      </c>
      <c r="B690">
        <v>3489169</v>
      </c>
      <c r="C690">
        <v>826510</v>
      </c>
      <c r="D690">
        <v>9618</v>
      </c>
      <c r="E690">
        <v>108699</v>
      </c>
      <c r="F690">
        <v>10215</v>
      </c>
      <c r="G690">
        <v>113335</v>
      </c>
    </row>
    <row r="691" spans="1:7" ht="12.75">
      <c r="A691" s="124">
        <v>2006</v>
      </c>
      <c r="B691">
        <v>4111005</v>
      </c>
      <c r="C691">
        <v>989910</v>
      </c>
      <c r="D691">
        <v>12284</v>
      </c>
      <c r="E691">
        <v>129565</v>
      </c>
      <c r="F691">
        <v>13226</v>
      </c>
      <c r="G691">
        <v>135377</v>
      </c>
    </row>
    <row r="692" spans="1:7" ht="12.75">
      <c r="A692" s="124">
        <v>2007</v>
      </c>
      <c r="B692">
        <v>4795383</v>
      </c>
      <c r="C692">
        <v>1163997</v>
      </c>
      <c r="D692">
        <v>11588</v>
      </c>
      <c r="E692">
        <v>139569</v>
      </c>
      <c r="F692">
        <v>12332</v>
      </c>
      <c r="G692">
        <v>146327</v>
      </c>
    </row>
    <row r="693" spans="1:7" ht="12.75">
      <c r="A693" s="124">
        <v>2008</v>
      </c>
      <c r="B693">
        <v>4898332</v>
      </c>
      <c r="C693">
        <v>1205827</v>
      </c>
      <c r="D693">
        <v>10214</v>
      </c>
      <c r="E693">
        <v>133783</v>
      </c>
      <c r="F693">
        <v>10990</v>
      </c>
      <c r="G693">
        <v>140864</v>
      </c>
    </row>
    <row r="694" spans="1:7" ht="12.75">
      <c r="A694" s="124">
        <v>2009</v>
      </c>
      <c r="B694">
        <v>5040491</v>
      </c>
      <c r="C694">
        <v>1241811</v>
      </c>
      <c r="D694">
        <v>10378</v>
      </c>
      <c r="E694">
        <v>129056</v>
      </c>
      <c r="F694">
        <v>10958</v>
      </c>
      <c r="G694">
        <v>135960</v>
      </c>
    </row>
    <row r="695" spans="1:7" ht="12.75">
      <c r="A695" s="124">
        <v>2010</v>
      </c>
      <c r="B695">
        <v>0</v>
      </c>
      <c r="C695">
        <v>0</v>
      </c>
      <c r="D695">
        <v>0</v>
      </c>
      <c r="E695">
        <v>0</v>
      </c>
      <c r="F695">
        <v>0</v>
      </c>
      <c r="G695">
        <v>0</v>
      </c>
    </row>
    <row r="696" spans="1:7" ht="12.75">
      <c r="A696" s="124">
        <v>2011</v>
      </c>
      <c r="B696">
        <v>0</v>
      </c>
      <c r="C696">
        <v>0</v>
      </c>
      <c r="D696">
        <v>0</v>
      </c>
      <c r="E696">
        <v>0</v>
      </c>
      <c r="F696">
        <v>0</v>
      </c>
      <c r="G696">
        <v>0</v>
      </c>
    </row>
    <row r="698" ht="12.75">
      <c r="A698" s="124" t="s">
        <v>733</v>
      </c>
    </row>
    <row r="699" ht="12.75">
      <c r="A699" s="124" t="s">
        <v>725</v>
      </c>
    </row>
    <row r="700" spans="1:7" ht="12.75">
      <c r="A700" s="124" t="s">
        <v>34</v>
      </c>
      <c r="B700" t="s">
        <v>726</v>
      </c>
      <c r="C700" t="s">
        <v>727</v>
      </c>
      <c r="D700" t="s">
        <v>728</v>
      </c>
      <c r="E700" t="s">
        <v>729</v>
      </c>
      <c r="F700" t="s">
        <v>730</v>
      </c>
      <c r="G700" t="s">
        <v>731</v>
      </c>
    </row>
    <row r="701" spans="1:7" ht="12.75">
      <c r="A701" s="124">
        <v>1998</v>
      </c>
      <c r="B701">
        <v>0</v>
      </c>
      <c r="C701">
        <v>0</v>
      </c>
      <c r="D701">
        <v>0</v>
      </c>
      <c r="E701">
        <v>0</v>
      </c>
      <c r="F701">
        <v>0</v>
      </c>
      <c r="G701">
        <v>0</v>
      </c>
    </row>
    <row r="702" spans="1:7" ht="12.75">
      <c r="A702" s="124">
        <v>1999</v>
      </c>
      <c r="B702">
        <v>0</v>
      </c>
      <c r="C702">
        <v>0</v>
      </c>
      <c r="D702">
        <v>0</v>
      </c>
      <c r="E702">
        <v>0</v>
      </c>
      <c r="F702">
        <v>0</v>
      </c>
      <c r="G702">
        <v>0</v>
      </c>
    </row>
    <row r="703" spans="1:7" ht="12.75">
      <c r="A703" s="124">
        <v>2000</v>
      </c>
      <c r="B703">
        <v>0</v>
      </c>
      <c r="C703">
        <v>0</v>
      </c>
      <c r="D703">
        <v>0</v>
      </c>
      <c r="E703">
        <v>0</v>
      </c>
      <c r="F703">
        <v>0</v>
      </c>
      <c r="G703">
        <v>0</v>
      </c>
    </row>
    <row r="704" spans="1:7" ht="12.75">
      <c r="A704" s="124">
        <v>2001</v>
      </c>
      <c r="B704">
        <v>0</v>
      </c>
      <c r="C704">
        <v>0</v>
      </c>
      <c r="D704">
        <v>0</v>
      </c>
      <c r="E704">
        <v>0</v>
      </c>
      <c r="F704">
        <v>0</v>
      </c>
      <c r="G704">
        <v>0</v>
      </c>
    </row>
    <row r="705" spans="1:7" ht="12.75">
      <c r="A705" s="124">
        <v>2002</v>
      </c>
      <c r="B705">
        <v>0</v>
      </c>
      <c r="C705">
        <v>0</v>
      </c>
      <c r="D705">
        <v>0</v>
      </c>
      <c r="E705">
        <v>0</v>
      </c>
      <c r="F705">
        <v>0</v>
      </c>
      <c r="G705">
        <v>0</v>
      </c>
    </row>
    <row r="706" spans="1:7" ht="12.75">
      <c r="A706" s="124">
        <v>2003</v>
      </c>
      <c r="B706">
        <v>0</v>
      </c>
      <c r="C706">
        <v>0</v>
      </c>
      <c r="D706">
        <v>0</v>
      </c>
      <c r="E706">
        <v>0</v>
      </c>
      <c r="F706">
        <v>0</v>
      </c>
      <c r="G706">
        <v>0</v>
      </c>
    </row>
    <row r="707" spans="1:7" ht="12.75">
      <c r="A707" s="124">
        <v>2004</v>
      </c>
      <c r="B707">
        <v>79426</v>
      </c>
      <c r="C707">
        <v>17846</v>
      </c>
      <c r="D707">
        <v>94</v>
      </c>
      <c r="E707">
        <v>3210</v>
      </c>
      <c r="F707">
        <v>90</v>
      </c>
      <c r="G707">
        <v>3300</v>
      </c>
    </row>
    <row r="708" spans="1:7" ht="12.75">
      <c r="A708" s="124">
        <v>2005</v>
      </c>
      <c r="B708">
        <v>40250</v>
      </c>
      <c r="C708">
        <v>8598</v>
      </c>
      <c r="D708">
        <v>0</v>
      </c>
      <c r="E708">
        <v>985</v>
      </c>
      <c r="F708">
        <v>1</v>
      </c>
      <c r="G708">
        <v>1055</v>
      </c>
    </row>
    <row r="709" spans="1:7" ht="12.75">
      <c r="A709" s="124">
        <v>2006</v>
      </c>
      <c r="B709">
        <v>17370</v>
      </c>
      <c r="C709">
        <v>3791</v>
      </c>
      <c r="D709">
        <v>0</v>
      </c>
      <c r="E709">
        <v>242</v>
      </c>
      <c r="F709">
        <v>0</v>
      </c>
      <c r="G709">
        <v>265</v>
      </c>
    </row>
    <row r="710" spans="1:7" ht="12.75">
      <c r="A710" s="124">
        <v>2007</v>
      </c>
      <c r="B710">
        <v>1696</v>
      </c>
      <c r="C710">
        <v>381</v>
      </c>
      <c r="D710">
        <v>0</v>
      </c>
      <c r="E710">
        <v>20</v>
      </c>
      <c r="F710">
        <v>0</v>
      </c>
      <c r="G710">
        <v>19</v>
      </c>
    </row>
    <row r="711" spans="1:7" ht="12.75">
      <c r="A711" s="124">
        <v>2008</v>
      </c>
      <c r="B711">
        <v>0</v>
      </c>
      <c r="C711">
        <v>0</v>
      </c>
      <c r="D711">
        <v>0</v>
      </c>
      <c r="E711">
        <v>0</v>
      </c>
      <c r="F711">
        <v>0</v>
      </c>
      <c r="G711">
        <v>0</v>
      </c>
    </row>
    <row r="712" spans="1:7" ht="12.75">
      <c r="A712" s="124">
        <v>2009</v>
      </c>
      <c r="B712">
        <v>10453</v>
      </c>
      <c r="C712">
        <v>2328</v>
      </c>
      <c r="D712">
        <v>1</v>
      </c>
      <c r="E712">
        <v>258</v>
      </c>
      <c r="F712">
        <v>2</v>
      </c>
      <c r="G712">
        <v>274</v>
      </c>
    </row>
    <row r="713" spans="1:7" ht="12.75">
      <c r="A713" s="124">
        <v>2010</v>
      </c>
      <c r="B713">
        <v>0</v>
      </c>
      <c r="C713">
        <v>0</v>
      </c>
      <c r="D713">
        <v>0</v>
      </c>
      <c r="E713">
        <v>0</v>
      </c>
      <c r="F713">
        <v>0</v>
      </c>
      <c r="G713">
        <v>0</v>
      </c>
    </row>
    <row r="714" spans="1:7" ht="12.75">
      <c r="A714" s="124">
        <v>2011</v>
      </c>
      <c r="B714">
        <v>0</v>
      </c>
      <c r="C714">
        <v>0</v>
      </c>
      <c r="D714">
        <v>0</v>
      </c>
      <c r="E714">
        <v>0</v>
      </c>
      <c r="F714">
        <v>0</v>
      </c>
      <c r="G714">
        <v>0</v>
      </c>
    </row>
    <row r="716" ht="12.75">
      <c r="A716" s="124" t="s">
        <v>734</v>
      </c>
    </row>
    <row r="717" ht="12.75">
      <c r="A717" s="124" t="s">
        <v>735</v>
      </c>
    </row>
    <row r="718" spans="1:17" ht="12.75">
      <c r="A718" s="124" t="s">
        <v>34</v>
      </c>
      <c r="B718" t="s">
        <v>736</v>
      </c>
      <c r="C718" t="s">
        <v>737</v>
      </c>
      <c r="D718" t="s">
        <v>738</v>
      </c>
      <c r="E718" t="s">
        <v>739</v>
      </c>
      <c r="F718" t="s">
        <v>740</v>
      </c>
      <c r="G718" t="s">
        <v>741</v>
      </c>
      <c r="H718" t="s">
        <v>742</v>
      </c>
      <c r="I718" t="s">
        <v>743</v>
      </c>
      <c r="J718" t="s">
        <v>744</v>
      </c>
      <c r="K718" t="s">
        <v>745</v>
      </c>
      <c r="L718" t="s">
        <v>746</v>
      </c>
      <c r="M718" t="s">
        <v>747</v>
      </c>
      <c r="N718" t="s">
        <v>748</v>
      </c>
      <c r="O718" t="s">
        <v>749</v>
      </c>
      <c r="P718" t="s">
        <v>750</v>
      </c>
      <c r="Q718" t="s">
        <v>751</v>
      </c>
    </row>
    <row r="719" spans="1:17" ht="12.75">
      <c r="A719" s="124">
        <v>1998</v>
      </c>
      <c r="B719">
        <v>0</v>
      </c>
      <c r="C719">
        <v>0</v>
      </c>
      <c r="D719">
        <v>0</v>
      </c>
      <c r="E719">
        <v>0</v>
      </c>
      <c r="F719">
        <v>0</v>
      </c>
      <c r="G719">
        <v>0</v>
      </c>
      <c r="H719">
        <v>0</v>
      </c>
      <c r="I719">
        <v>0</v>
      </c>
      <c r="J719">
        <v>0</v>
      </c>
      <c r="K719">
        <v>0</v>
      </c>
      <c r="L719">
        <v>0</v>
      </c>
      <c r="M719">
        <v>0</v>
      </c>
      <c r="N719">
        <v>0</v>
      </c>
      <c r="O719">
        <v>0</v>
      </c>
      <c r="P719">
        <v>0</v>
      </c>
      <c r="Q719">
        <v>0</v>
      </c>
    </row>
    <row r="720" spans="1:17" ht="12.75">
      <c r="A720" s="124">
        <v>1999</v>
      </c>
      <c r="B720">
        <v>0</v>
      </c>
      <c r="C720">
        <v>0</v>
      </c>
      <c r="D720">
        <v>0</v>
      </c>
      <c r="E720">
        <v>0</v>
      </c>
      <c r="F720">
        <v>0</v>
      </c>
      <c r="G720">
        <v>0</v>
      </c>
      <c r="H720">
        <v>0</v>
      </c>
      <c r="I720">
        <v>0</v>
      </c>
      <c r="J720">
        <v>0</v>
      </c>
      <c r="K720">
        <v>0</v>
      </c>
      <c r="L720">
        <v>0</v>
      </c>
      <c r="M720">
        <v>0</v>
      </c>
      <c r="N720">
        <v>0</v>
      </c>
      <c r="O720">
        <v>0</v>
      </c>
      <c r="P720">
        <v>0</v>
      </c>
      <c r="Q720">
        <v>0</v>
      </c>
    </row>
    <row r="721" spans="1:17" ht="12.75">
      <c r="A721" s="124">
        <v>2000</v>
      </c>
      <c r="B721">
        <v>0</v>
      </c>
      <c r="C721">
        <v>0</v>
      </c>
      <c r="D721">
        <v>0</v>
      </c>
      <c r="E721">
        <v>0</v>
      </c>
      <c r="F721">
        <v>0</v>
      </c>
      <c r="G721">
        <v>0</v>
      </c>
      <c r="H721">
        <v>0</v>
      </c>
      <c r="I721">
        <v>0</v>
      </c>
      <c r="J721">
        <v>0</v>
      </c>
      <c r="K721">
        <v>0</v>
      </c>
      <c r="L721">
        <v>0</v>
      </c>
      <c r="M721">
        <v>0</v>
      </c>
      <c r="N721">
        <v>0</v>
      </c>
      <c r="O721">
        <v>0</v>
      </c>
      <c r="P721">
        <v>0</v>
      </c>
      <c r="Q721">
        <v>0</v>
      </c>
    </row>
    <row r="722" spans="1:17" ht="12.75">
      <c r="A722" s="124">
        <v>2001</v>
      </c>
      <c r="B722">
        <v>0</v>
      </c>
      <c r="C722">
        <v>0</v>
      </c>
      <c r="D722">
        <v>0</v>
      </c>
      <c r="E722">
        <v>0</v>
      </c>
      <c r="F722">
        <v>0</v>
      </c>
      <c r="G722">
        <v>0</v>
      </c>
      <c r="H722">
        <v>0</v>
      </c>
      <c r="I722">
        <v>0</v>
      </c>
      <c r="J722">
        <v>0</v>
      </c>
      <c r="K722">
        <v>0</v>
      </c>
      <c r="L722">
        <v>0</v>
      </c>
      <c r="M722">
        <v>0</v>
      </c>
      <c r="N722">
        <v>0</v>
      </c>
      <c r="O722">
        <v>0</v>
      </c>
      <c r="P722">
        <v>0</v>
      </c>
      <c r="Q722">
        <v>0</v>
      </c>
    </row>
    <row r="723" spans="1:17" ht="12.75">
      <c r="A723" s="124">
        <v>2002</v>
      </c>
      <c r="B723">
        <v>0</v>
      </c>
      <c r="C723">
        <v>0</v>
      </c>
      <c r="D723">
        <v>0</v>
      </c>
      <c r="E723">
        <v>0</v>
      </c>
      <c r="F723">
        <v>0</v>
      </c>
      <c r="G723">
        <v>0</v>
      </c>
      <c r="H723">
        <v>0</v>
      </c>
      <c r="I723">
        <v>0</v>
      </c>
      <c r="J723">
        <v>0</v>
      </c>
      <c r="K723">
        <v>0</v>
      </c>
      <c r="L723">
        <v>0</v>
      </c>
      <c r="M723">
        <v>0</v>
      </c>
      <c r="N723">
        <v>0</v>
      </c>
      <c r="O723">
        <v>0</v>
      </c>
      <c r="P723">
        <v>0</v>
      </c>
      <c r="Q723">
        <v>0</v>
      </c>
    </row>
    <row r="724" spans="1:17" ht="12.75">
      <c r="A724" s="124">
        <v>2003</v>
      </c>
      <c r="B724">
        <v>0</v>
      </c>
      <c r="C724">
        <v>0</v>
      </c>
      <c r="D724">
        <v>0</v>
      </c>
      <c r="E724">
        <v>0</v>
      </c>
      <c r="F724">
        <v>0</v>
      </c>
      <c r="G724">
        <v>0</v>
      </c>
      <c r="H724">
        <v>0</v>
      </c>
      <c r="I724">
        <v>0</v>
      </c>
      <c r="J724">
        <v>0</v>
      </c>
      <c r="K724">
        <v>0</v>
      </c>
      <c r="L724">
        <v>0</v>
      </c>
      <c r="M724">
        <v>0</v>
      </c>
      <c r="N724">
        <v>0</v>
      </c>
      <c r="O724">
        <v>0</v>
      </c>
      <c r="P724">
        <v>0</v>
      </c>
      <c r="Q724">
        <v>0</v>
      </c>
    </row>
    <row r="725" spans="1:17" ht="12.75">
      <c r="A725" s="124">
        <v>2004</v>
      </c>
      <c r="B725">
        <v>7051546</v>
      </c>
      <c r="C725">
        <v>5437262</v>
      </c>
      <c r="D725">
        <v>477717</v>
      </c>
      <c r="E725">
        <v>360636</v>
      </c>
      <c r="F725">
        <v>156693</v>
      </c>
      <c r="G725">
        <v>96283</v>
      </c>
      <c r="H725">
        <v>179150</v>
      </c>
      <c r="I725">
        <v>112466</v>
      </c>
      <c r="J725">
        <v>32755</v>
      </c>
      <c r="K725">
        <v>237</v>
      </c>
      <c r="L725">
        <v>390166</v>
      </c>
      <c r="M725">
        <v>409315</v>
      </c>
      <c r="N725">
        <v>22395</v>
      </c>
      <c r="O725">
        <v>44918</v>
      </c>
      <c r="P725">
        <v>2762</v>
      </c>
      <c r="Q725">
        <v>2979</v>
      </c>
    </row>
    <row r="726" spans="1:17" ht="12.75">
      <c r="A726" s="124">
        <v>2005</v>
      </c>
      <c r="B726">
        <v>4743051</v>
      </c>
      <c r="C726">
        <v>3556267</v>
      </c>
      <c r="D726">
        <v>294495</v>
      </c>
      <c r="E726">
        <v>221830</v>
      </c>
      <c r="F726">
        <v>96114</v>
      </c>
      <c r="G726">
        <v>61677</v>
      </c>
      <c r="H726">
        <v>113561</v>
      </c>
      <c r="I726">
        <v>71870</v>
      </c>
      <c r="J726">
        <v>20736</v>
      </c>
      <c r="K726">
        <v>97</v>
      </c>
      <c r="L726">
        <v>235566</v>
      </c>
      <c r="M726">
        <v>244233</v>
      </c>
      <c r="N726">
        <v>11203</v>
      </c>
      <c r="O726">
        <v>22590</v>
      </c>
      <c r="P726">
        <v>1905</v>
      </c>
      <c r="Q726">
        <v>1866</v>
      </c>
    </row>
    <row r="727" spans="1:17" ht="12.75">
      <c r="A727" s="124">
        <v>2006</v>
      </c>
      <c r="B727">
        <v>3420277</v>
      </c>
      <c r="C727">
        <v>2500828</v>
      </c>
      <c r="D727">
        <v>194320</v>
      </c>
      <c r="E727">
        <v>157059</v>
      </c>
      <c r="F727">
        <v>60759</v>
      </c>
      <c r="G727">
        <v>40295</v>
      </c>
      <c r="H727">
        <v>73210</v>
      </c>
      <c r="I727">
        <v>50903</v>
      </c>
      <c r="J727">
        <v>12808</v>
      </c>
      <c r="K727">
        <v>55</v>
      </c>
      <c r="L727">
        <v>162645</v>
      </c>
      <c r="M727">
        <v>167064</v>
      </c>
      <c r="N727">
        <v>5908</v>
      </c>
      <c r="O727">
        <v>11617</v>
      </c>
      <c r="P727">
        <v>1237</v>
      </c>
      <c r="Q727">
        <v>1176</v>
      </c>
    </row>
    <row r="728" spans="1:17" ht="12.75">
      <c r="A728" s="124">
        <v>2007</v>
      </c>
      <c r="B728">
        <v>3157191</v>
      </c>
      <c r="C728">
        <v>2244958</v>
      </c>
      <c r="D728">
        <v>162427</v>
      </c>
      <c r="E728">
        <v>135902</v>
      </c>
      <c r="F728">
        <v>51204</v>
      </c>
      <c r="G728">
        <v>34671</v>
      </c>
      <c r="H728">
        <v>60871</v>
      </c>
      <c r="I728">
        <v>44642</v>
      </c>
      <c r="J728">
        <v>10809</v>
      </c>
      <c r="K728">
        <v>30</v>
      </c>
      <c r="L728">
        <v>139510</v>
      </c>
      <c r="M728">
        <v>146561</v>
      </c>
      <c r="N728">
        <v>3716</v>
      </c>
      <c r="O728">
        <v>7318</v>
      </c>
      <c r="P728">
        <v>813</v>
      </c>
      <c r="Q728">
        <v>645</v>
      </c>
    </row>
    <row r="729" spans="1:17" ht="12.75">
      <c r="A729" s="124">
        <v>2008</v>
      </c>
      <c r="B729">
        <v>2800497</v>
      </c>
      <c r="C729">
        <v>2028909</v>
      </c>
      <c r="D729">
        <v>136960</v>
      </c>
      <c r="E729">
        <v>118399</v>
      </c>
      <c r="F729">
        <v>42578</v>
      </c>
      <c r="G729">
        <v>29796</v>
      </c>
      <c r="H729">
        <v>50706</v>
      </c>
      <c r="I729">
        <v>37959</v>
      </c>
      <c r="J729">
        <v>8836</v>
      </c>
      <c r="K729">
        <v>26</v>
      </c>
      <c r="L729">
        <v>119141</v>
      </c>
      <c r="M729">
        <v>129572</v>
      </c>
      <c r="N729">
        <v>2402</v>
      </c>
      <c r="O729">
        <v>5019</v>
      </c>
      <c r="P729">
        <v>525</v>
      </c>
      <c r="Q729">
        <v>200540</v>
      </c>
    </row>
    <row r="730" spans="1:17" ht="12.75">
      <c r="A730" s="124">
        <v>2009</v>
      </c>
      <c r="B730">
        <v>2315961</v>
      </c>
      <c r="C730">
        <v>1707878</v>
      </c>
      <c r="D730">
        <v>108816</v>
      </c>
      <c r="E730">
        <v>95454</v>
      </c>
      <c r="F730">
        <v>33345</v>
      </c>
      <c r="G730">
        <v>23265</v>
      </c>
      <c r="H730">
        <v>40071</v>
      </c>
      <c r="I730">
        <v>31127</v>
      </c>
      <c r="J730">
        <v>7066</v>
      </c>
      <c r="K730">
        <v>30</v>
      </c>
      <c r="L730">
        <v>97388</v>
      </c>
      <c r="M730">
        <v>106225</v>
      </c>
      <c r="N730">
        <v>1752</v>
      </c>
      <c r="O730">
        <v>3237</v>
      </c>
      <c r="P730">
        <v>467</v>
      </c>
      <c r="Q730">
        <v>343</v>
      </c>
    </row>
    <row r="731" spans="1:17" ht="12.75">
      <c r="A731" s="124">
        <v>2010</v>
      </c>
      <c r="B731">
        <v>0</v>
      </c>
      <c r="C731">
        <v>0</v>
      </c>
      <c r="D731">
        <v>0</v>
      </c>
      <c r="E731">
        <v>0</v>
      </c>
      <c r="F731">
        <v>0</v>
      </c>
      <c r="G731">
        <v>0</v>
      </c>
      <c r="H731">
        <v>0</v>
      </c>
      <c r="I731">
        <v>0</v>
      </c>
      <c r="J731">
        <v>0</v>
      </c>
      <c r="K731">
        <v>0</v>
      </c>
      <c r="L731">
        <v>0</v>
      </c>
      <c r="M731">
        <v>0</v>
      </c>
      <c r="N731">
        <v>0</v>
      </c>
      <c r="O731">
        <v>0</v>
      </c>
      <c r="P731">
        <v>0</v>
      </c>
      <c r="Q731">
        <v>0</v>
      </c>
    </row>
    <row r="732" spans="1:17" ht="12.75">
      <c r="A732" s="124">
        <v>2011</v>
      </c>
      <c r="B732">
        <v>0</v>
      </c>
      <c r="C732">
        <v>0</v>
      </c>
      <c r="D732">
        <v>0</v>
      </c>
      <c r="E732">
        <v>0</v>
      </c>
      <c r="F732">
        <v>0</v>
      </c>
      <c r="G732">
        <v>0</v>
      </c>
      <c r="H732">
        <v>0</v>
      </c>
      <c r="I732">
        <v>0</v>
      </c>
      <c r="J732">
        <v>0</v>
      </c>
      <c r="K732">
        <v>0</v>
      </c>
      <c r="L732">
        <v>0</v>
      </c>
      <c r="M732">
        <v>0</v>
      </c>
      <c r="N732">
        <v>0</v>
      </c>
      <c r="O732">
        <v>0</v>
      </c>
      <c r="P732">
        <v>0</v>
      </c>
      <c r="Q732">
        <v>0</v>
      </c>
    </row>
    <row r="734" ht="12.75">
      <c r="A734" s="124" t="s">
        <v>752</v>
      </c>
    </row>
    <row r="735" ht="12.75">
      <c r="A735" s="124" t="s">
        <v>735</v>
      </c>
    </row>
    <row r="736" spans="1:17" ht="12.75">
      <c r="A736" s="124" t="s">
        <v>34</v>
      </c>
      <c r="B736" t="s">
        <v>736</v>
      </c>
      <c r="C736" t="s">
        <v>737</v>
      </c>
      <c r="D736" t="s">
        <v>738</v>
      </c>
      <c r="E736" t="s">
        <v>739</v>
      </c>
      <c r="F736" t="s">
        <v>740</v>
      </c>
      <c r="G736" t="s">
        <v>741</v>
      </c>
      <c r="H736" t="s">
        <v>742</v>
      </c>
      <c r="I736" t="s">
        <v>743</v>
      </c>
      <c r="J736" t="s">
        <v>744</v>
      </c>
      <c r="K736" t="s">
        <v>745</v>
      </c>
      <c r="L736" t="s">
        <v>746</v>
      </c>
      <c r="M736" t="s">
        <v>747</v>
      </c>
      <c r="N736" t="s">
        <v>748</v>
      </c>
      <c r="O736" t="s">
        <v>749</v>
      </c>
      <c r="P736" t="s">
        <v>750</v>
      </c>
      <c r="Q736" t="s">
        <v>751</v>
      </c>
    </row>
    <row r="737" spans="1:17" ht="12.75">
      <c r="A737" s="124">
        <v>1998</v>
      </c>
      <c r="B737">
        <v>0</v>
      </c>
      <c r="C737">
        <v>0</v>
      </c>
      <c r="D737">
        <v>0</v>
      </c>
      <c r="E737">
        <v>0</v>
      </c>
      <c r="F737">
        <v>0</v>
      </c>
      <c r="G737">
        <v>0</v>
      </c>
      <c r="H737">
        <v>0</v>
      </c>
      <c r="I737">
        <v>0</v>
      </c>
      <c r="J737">
        <v>0</v>
      </c>
      <c r="K737">
        <v>0</v>
      </c>
      <c r="L737">
        <v>0</v>
      </c>
      <c r="M737">
        <v>0</v>
      </c>
      <c r="N737">
        <v>0</v>
      </c>
      <c r="O737">
        <v>0</v>
      </c>
      <c r="P737">
        <v>0</v>
      </c>
      <c r="Q737">
        <v>0</v>
      </c>
    </row>
    <row r="738" spans="1:17" ht="12.75">
      <c r="A738" s="124">
        <v>1999</v>
      </c>
      <c r="B738">
        <v>0</v>
      </c>
      <c r="C738">
        <v>0</v>
      </c>
      <c r="D738">
        <v>0</v>
      </c>
      <c r="E738">
        <v>0</v>
      </c>
      <c r="F738">
        <v>0</v>
      </c>
      <c r="G738">
        <v>0</v>
      </c>
      <c r="H738">
        <v>0</v>
      </c>
      <c r="I738">
        <v>0</v>
      </c>
      <c r="J738">
        <v>0</v>
      </c>
      <c r="K738">
        <v>0</v>
      </c>
      <c r="L738">
        <v>0</v>
      </c>
      <c r="M738">
        <v>0</v>
      </c>
      <c r="N738">
        <v>0</v>
      </c>
      <c r="O738">
        <v>0</v>
      </c>
      <c r="P738">
        <v>0</v>
      </c>
      <c r="Q738">
        <v>0</v>
      </c>
    </row>
    <row r="739" spans="1:17" ht="12.75">
      <c r="A739" s="124">
        <v>2000</v>
      </c>
      <c r="B739">
        <v>0</v>
      </c>
      <c r="C739">
        <v>0</v>
      </c>
      <c r="D739">
        <v>0</v>
      </c>
      <c r="E739">
        <v>0</v>
      </c>
      <c r="F739">
        <v>0</v>
      </c>
      <c r="G739">
        <v>0</v>
      </c>
      <c r="H739">
        <v>0</v>
      </c>
      <c r="I739">
        <v>0</v>
      </c>
      <c r="J739">
        <v>0</v>
      </c>
      <c r="K739">
        <v>0</v>
      </c>
      <c r="L739">
        <v>0</v>
      </c>
      <c r="M739">
        <v>0</v>
      </c>
      <c r="N739">
        <v>0</v>
      </c>
      <c r="O739">
        <v>0</v>
      </c>
      <c r="P739">
        <v>0</v>
      </c>
      <c r="Q739">
        <v>0</v>
      </c>
    </row>
    <row r="740" spans="1:17" ht="12.75">
      <c r="A740" s="124">
        <v>2001</v>
      </c>
      <c r="B740">
        <v>0</v>
      </c>
      <c r="C740">
        <v>0</v>
      </c>
      <c r="D740">
        <v>0</v>
      </c>
      <c r="E740">
        <v>0</v>
      </c>
      <c r="F740">
        <v>0</v>
      </c>
      <c r="G740">
        <v>0</v>
      </c>
      <c r="H740">
        <v>0</v>
      </c>
      <c r="I740">
        <v>0</v>
      </c>
      <c r="J740">
        <v>0</v>
      </c>
      <c r="K740">
        <v>0</v>
      </c>
      <c r="L740">
        <v>0</v>
      </c>
      <c r="M740">
        <v>0</v>
      </c>
      <c r="N740">
        <v>0</v>
      </c>
      <c r="O740">
        <v>0</v>
      </c>
      <c r="P740">
        <v>0</v>
      </c>
      <c r="Q740">
        <v>0</v>
      </c>
    </row>
    <row r="741" spans="1:17" ht="12.75">
      <c r="A741" s="124">
        <v>2002</v>
      </c>
      <c r="B741">
        <v>0</v>
      </c>
      <c r="C741">
        <v>0</v>
      </c>
      <c r="D741">
        <v>0</v>
      </c>
      <c r="E741">
        <v>0</v>
      </c>
      <c r="F741">
        <v>0</v>
      </c>
      <c r="G741">
        <v>0</v>
      </c>
      <c r="H741">
        <v>0</v>
      </c>
      <c r="I741">
        <v>0</v>
      </c>
      <c r="J741">
        <v>0</v>
      </c>
      <c r="K741">
        <v>0</v>
      </c>
      <c r="L741">
        <v>0</v>
      </c>
      <c r="M741">
        <v>0</v>
      </c>
      <c r="N741">
        <v>0</v>
      </c>
      <c r="O741">
        <v>0</v>
      </c>
      <c r="P741">
        <v>0</v>
      </c>
      <c r="Q741">
        <v>0</v>
      </c>
    </row>
    <row r="742" spans="1:17" ht="12.75">
      <c r="A742" s="124">
        <v>2003</v>
      </c>
      <c r="B742">
        <v>0</v>
      </c>
      <c r="C742">
        <v>0</v>
      </c>
      <c r="D742">
        <v>0</v>
      </c>
      <c r="E742">
        <v>0</v>
      </c>
      <c r="F742">
        <v>0</v>
      </c>
      <c r="G742">
        <v>0</v>
      </c>
      <c r="H742">
        <v>0</v>
      </c>
      <c r="I742">
        <v>0</v>
      </c>
      <c r="J742">
        <v>0</v>
      </c>
      <c r="K742">
        <v>0</v>
      </c>
      <c r="L742">
        <v>0</v>
      </c>
      <c r="M742">
        <v>0</v>
      </c>
      <c r="N742">
        <v>0</v>
      </c>
      <c r="O742">
        <v>0</v>
      </c>
      <c r="P742">
        <v>0</v>
      </c>
      <c r="Q742">
        <v>0</v>
      </c>
    </row>
    <row r="743" spans="1:17" ht="12.75">
      <c r="A743" s="124">
        <v>2004</v>
      </c>
      <c r="B743">
        <v>10060199</v>
      </c>
      <c r="C743">
        <v>7984683</v>
      </c>
      <c r="D743">
        <v>891288</v>
      </c>
      <c r="E743">
        <v>563961</v>
      </c>
      <c r="F743">
        <v>233608</v>
      </c>
      <c r="G743">
        <v>148012</v>
      </c>
      <c r="H743">
        <v>280021</v>
      </c>
      <c r="I743">
        <v>204068</v>
      </c>
      <c r="J743">
        <v>49683</v>
      </c>
      <c r="K743">
        <v>218</v>
      </c>
      <c r="L743">
        <v>594705</v>
      </c>
      <c r="M743">
        <v>607414</v>
      </c>
      <c r="N743">
        <v>33020</v>
      </c>
      <c r="O743">
        <v>71485</v>
      </c>
      <c r="P743">
        <v>4478</v>
      </c>
      <c r="Q743">
        <v>3810</v>
      </c>
    </row>
    <row r="744" spans="1:17" ht="12.75">
      <c r="A744" s="124">
        <v>2005</v>
      </c>
      <c r="B744">
        <v>13589845</v>
      </c>
      <c r="C744">
        <v>10542405</v>
      </c>
      <c r="D744">
        <v>906360</v>
      </c>
      <c r="E744">
        <v>720584</v>
      </c>
      <c r="F744">
        <v>309888</v>
      </c>
      <c r="G744">
        <v>197756</v>
      </c>
      <c r="H744">
        <v>382090</v>
      </c>
      <c r="I744">
        <v>281695</v>
      </c>
      <c r="J744">
        <v>67449</v>
      </c>
      <c r="K744">
        <v>334</v>
      </c>
      <c r="L744">
        <v>775229</v>
      </c>
      <c r="M744">
        <v>793428</v>
      </c>
      <c r="N744">
        <v>39111</v>
      </c>
      <c r="O744">
        <v>82897</v>
      </c>
      <c r="P744">
        <v>5486</v>
      </c>
      <c r="Q744">
        <v>5254</v>
      </c>
    </row>
    <row r="745" spans="1:17" ht="12.75">
      <c r="A745" s="124">
        <v>2006</v>
      </c>
      <c r="B745">
        <v>17131963</v>
      </c>
      <c r="C745">
        <v>12669210</v>
      </c>
      <c r="D745">
        <v>1068118</v>
      </c>
      <c r="E745">
        <v>885606</v>
      </c>
      <c r="F745">
        <v>357797</v>
      </c>
      <c r="G745">
        <v>232524</v>
      </c>
      <c r="H745">
        <v>457399</v>
      </c>
      <c r="I745">
        <v>352032</v>
      </c>
      <c r="J745">
        <v>78305</v>
      </c>
      <c r="K745">
        <v>323</v>
      </c>
      <c r="L745">
        <v>925176</v>
      </c>
      <c r="M745">
        <v>935772</v>
      </c>
      <c r="N745">
        <v>38846</v>
      </c>
      <c r="O745">
        <v>85458</v>
      </c>
      <c r="P745">
        <v>4976</v>
      </c>
      <c r="Q745">
        <v>6245</v>
      </c>
    </row>
    <row r="746" spans="1:17" ht="12.75">
      <c r="A746" s="124">
        <v>2007</v>
      </c>
      <c r="B746">
        <v>18773814</v>
      </c>
      <c r="C746">
        <v>13576652</v>
      </c>
      <c r="D746">
        <v>1128846</v>
      </c>
      <c r="E746">
        <v>961746</v>
      </c>
      <c r="F746">
        <v>372710</v>
      </c>
      <c r="G746">
        <v>247995</v>
      </c>
      <c r="H746">
        <v>473489</v>
      </c>
      <c r="I746">
        <v>373989</v>
      </c>
      <c r="J746">
        <v>82973</v>
      </c>
      <c r="K746">
        <v>288</v>
      </c>
      <c r="L746">
        <v>985841</v>
      </c>
      <c r="M746">
        <v>999065</v>
      </c>
      <c r="N746">
        <v>32074</v>
      </c>
      <c r="O746">
        <v>71386</v>
      </c>
      <c r="P746">
        <v>5441</v>
      </c>
      <c r="Q746">
        <v>4777</v>
      </c>
    </row>
    <row r="747" spans="1:17" ht="12.75">
      <c r="A747" s="124">
        <v>2008</v>
      </c>
      <c r="B747">
        <v>18500291</v>
      </c>
      <c r="C747">
        <v>14482937</v>
      </c>
      <c r="D747">
        <v>1089153</v>
      </c>
      <c r="E747">
        <v>943121</v>
      </c>
      <c r="F747">
        <v>352370</v>
      </c>
      <c r="G747">
        <v>238061</v>
      </c>
      <c r="H747">
        <v>460511</v>
      </c>
      <c r="I747">
        <v>371060</v>
      </c>
      <c r="J747">
        <v>78584</v>
      </c>
      <c r="K747">
        <v>367</v>
      </c>
      <c r="L747">
        <v>973954</v>
      </c>
      <c r="M747">
        <v>1008172</v>
      </c>
      <c r="N747">
        <v>28617</v>
      </c>
      <c r="O747">
        <v>59396</v>
      </c>
      <c r="P747">
        <v>4137</v>
      </c>
      <c r="Q747">
        <v>4186</v>
      </c>
    </row>
    <row r="748" spans="1:17" ht="12.75">
      <c r="A748" s="124">
        <v>2009</v>
      </c>
      <c r="B748">
        <v>18389250</v>
      </c>
      <c r="C748">
        <v>13775275</v>
      </c>
      <c r="D748">
        <v>1015530</v>
      </c>
      <c r="E748">
        <v>887975</v>
      </c>
      <c r="F748">
        <v>323404</v>
      </c>
      <c r="G748">
        <v>220828</v>
      </c>
      <c r="H748">
        <v>419103</v>
      </c>
      <c r="I748">
        <v>343740</v>
      </c>
      <c r="J748">
        <v>72520</v>
      </c>
      <c r="K748">
        <v>250</v>
      </c>
      <c r="L748">
        <v>919333</v>
      </c>
      <c r="M748">
        <v>958214</v>
      </c>
      <c r="N748">
        <v>22301</v>
      </c>
      <c r="O748">
        <v>46357</v>
      </c>
      <c r="P748">
        <v>3660</v>
      </c>
      <c r="Q748">
        <v>3133</v>
      </c>
    </row>
    <row r="749" spans="1:17" ht="12.75">
      <c r="A749" s="124">
        <v>2010</v>
      </c>
      <c r="B749">
        <v>0</v>
      </c>
      <c r="C749">
        <v>0</v>
      </c>
      <c r="D749">
        <v>0</v>
      </c>
      <c r="E749">
        <v>0</v>
      </c>
      <c r="F749">
        <v>0</v>
      </c>
      <c r="G749">
        <v>0</v>
      </c>
      <c r="H749">
        <v>0</v>
      </c>
      <c r="I749">
        <v>0</v>
      </c>
      <c r="J749">
        <v>0</v>
      </c>
      <c r="K749">
        <v>0</v>
      </c>
      <c r="L749">
        <v>0</v>
      </c>
      <c r="M749">
        <v>0</v>
      </c>
      <c r="N749">
        <v>0</v>
      </c>
      <c r="O749">
        <v>0</v>
      </c>
      <c r="P749">
        <v>0</v>
      </c>
      <c r="Q749">
        <v>0</v>
      </c>
    </row>
    <row r="750" spans="1:17" ht="12.75">
      <c r="A750" s="124">
        <v>2011</v>
      </c>
      <c r="B750">
        <v>0</v>
      </c>
      <c r="C750">
        <v>0</v>
      </c>
      <c r="D750">
        <v>0</v>
      </c>
      <c r="E750">
        <v>0</v>
      </c>
      <c r="F750">
        <v>0</v>
      </c>
      <c r="G750">
        <v>0</v>
      </c>
      <c r="H750">
        <v>0</v>
      </c>
      <c r="I750">
        <v>0</v>
      </c>
      <c r="J750">
        <v>0</v>
      </c>
      <c r="K750">
        <v>0</v>
      </c>
      <c r="L750">
        <v>0</v>
      </c>
      <c r="M750">
        <v>0</v>
      </c>
      <c r="N750">
        <v>0</v>
      </c>
      <c r="O750">
        <v>0</v>
      </c>
      <c r="P750">
        <v>0</v>
      </c>
      <c r="Q750">
        <v>0</v>
      </c>
    </row>
    <row r="752" ht="12.75">
      <c r="A752" s="124" t="s">
        <v>753</v>
      </c>
    </row>
    <row r="753" ht="12.75">
      <c r="A753" s="124" t="s">
        <v>735</v>
      </c>
    </row>
    <row r="754" spans="1:17" ht="12.75">
      <c r="A754" s="124" t="s">
        <v>34</v>
      </c>
      <c r="B754" t="s">
        <v>736</v>
      </c>
      <c r="C754" t="s">
        <v>737</v>
      </c>
      <c r="D754" t="s">
        <v>738</v>
      </c>
      <c r="E754" t="s">
        <v>739</v>
      </c>
      <c r="F754" t="s">
        <v>740</v>
      </c>
      <c r="G754" t="s">
        <v>741</v>
      </c>
      <c r="H754" t="s">
        <v>742</v>
      </c>
      <c r="I754" t="s">
        <v>743</v>
      </c>
      <c r="J754" t="s">
        <v>744</v>
      </c>
      <c r="K754" t="s">
        <v>745</v>
      </c>
      <c r="L754" t="s">
        <v>746</v>
      </c>
      <c r="M754" t="s">
        <v>747</v>
      </c>
      <c r="N754" t="s">
        <v>748</v>
      </c>
      <c r="O754" t="s">
        <v>749</v>
      </c>
      <c r="P754" t="s">
        <v>750</v>
      </c>
      <c r="Q754" t="s">
        <v>751</v>
      </c>
    </row>
    <row r="755" spans="1:17" ht="12.75">
      <c r="A755" s="124">
        <v>1998</v>
      </c>
      <c r="B755">
        <v>0</v>
      </c>
      <c r="C755">
        <v>0</v>
      </c>
      <c r="D755">
        <v>0</v>
      </c>
      <c r="E755">
        <v>0</v>
      </c>
      <c r="F755">
        <v>0</v>
      </c>
      <c r="G755">
        <v>0</v>
      </c>
      <c r="H755">
        <v>0</v>
      </c>
      <c r="I755">
        <v>0</v>
      </c>
      <c r="J755">
        <v>0</v>
      </c>
      <c r="K755">
        <v>0</v>
      </c>
      <c r="L755">
        <v>0</v>
      </c>
      <c r="M755">
        <v>0</v>
      </c>
      <c r="N755">
        <v>0</v>
      </c>
      <c r="O755">
        <v>0</v>
      </c>
      <c r="P755">
        <v>0</v>
      </c>
      <c r="Q755">
        <v>0</v>
      </c>
    </row>
    <row r="756" spans="1:17" ht="12.75">
      <c r="A756" s="124">
        <v>1999</v>
      </c>
      <c r="B756">
        <v>0</v>
      </c>
      <c r="C756">
        <v>0</v>
      </c>
      <c r="D756">
        <v>0</v>
      </c>
      <c r="E756">
        <v>0</v>
      </c>
      <c r="F756">
        <v>0</v>
      </c>
      <c r="G756">
        <v>0</v>
      </c>
      <c r="H756">
        <v>0</v>
      </c>
      <c r="I756">
        <v>0</v>
      </c>
      <c r="J756">
        <v>0</v>
      </c>
      <c r="K756">
        <v>0</v>
      </c>
      <c r="L756">
        <v>0</v>
      </c>
      <c r="M756">
        <v>0</v>
      </c>
      <c r="N756">
        <v>0</v>
      </c>
      <c r="O756">
        <v>0</v>
      </c>
      <c r="P756">
        <v>0</v>
      </c>
      <c r="Q756">
        <v>0</v>
      </c>
    </row>
    <row r="757" spans="1:17" ht="12.75">
      <c r="A757" s="124">
        <v>2000</v>
      </c>
      <c r="B757">
        <v>0</v>
      </c>
      <c r="C757">
        <v>0</v>
      </c>
      <c r="D757">
        <v>0</v>
      </c>
      <c r="E757">
        <v>0</v>
      </c>
      <c r="F757">
        <v>0</v>
      </c>
      <c r="G757">
        <v>0</v>
      </c>
      <c r="H757">
        <v>0</v>
      </c>
      <c r="I757">
        <v>0</v>
      </c>
      <c r="J757">
        <v>0</v>
      </c>
      <c r="K757">
        <v>0</v>
      </c>
      <c r="L757">
        <v>0</v>
      </c>
      <c r="M757">
        <v>0</v>
      </c>
      <c r="N757">
        <v>0</v>
      </c>
      <c r="O757">
        <v>0</v>
      </c>
      <c r="P757">
        <v>0</v>
      </c>
      <c r="Q757">
        <v>0</v>
      </c>
    </row>
    <row r="758" spans="1:17" ht="12.75">
      <c r="A758" s="124">
        <v>2001</v>
      </c>
      <c r="B758">
        <v>0</v>
      </c>
      <c r="C758">
        <v>0</v>
      </c>
      <c r="D758">
        <v>0</v>
      </c>
      <c r="E758">
        <v>0</v>
      </c>
      <c r="F758">
        <v>0</v>
      </c>
      <c r="G758">
        <v>0</v>
      </c>
      <c r="H758">
        <v>0</v>
      </c>
      <c r="I758">
        <v>0</v>
      </c>
      <c r="J758">
        <v>0</v>
      </c>
      <c r="K758">
        <v>0</v>
      </c>
      <c r="L758">
        <v>0</v>
      </c>
      <c r="M758">
        <v>0</v>
      </c>
      <c r="N758">
        <v>0</v>
      </c>
      <c r="O758">
        <v>0</v>
      </c>
      <c r="P758">
        <v>0</v>
      </c>
      <c r="Q758">
        <v>0</v>
      </c>
    </row>
    <row r="759" spans="1:17" ht="12.75">
      <c r="A759" s="124">
        <v>2002</v>
      </c>
      <c r="B759">
        <v>0</v>
      </c>
      <c r="C759">
        <v>0</v>
      </c>
      <c r="D759">
        <v>0</v>
      </c>
      <c r="E759">
        <v>0</v>
      </c>
      <c r="F759">
        <v>0</v>
      </c>
      <c r="G759">
        <v>0</v>
      </c>
      <c r="H759">
        <v>0</v>
      </c>
      <c r="I759">
        <v>0</v>
      </c>
      <c r="J759">
        <v>0</v>
      </c>
      <c r="K759">
        <v>0</v>
      </c>
      <c r="L759">
        <v>0</v>
      </c>
      <c r="M759">
        <v>0</v>
      </c>
      <c r="N759">
        <v>0</v>
      </c>
      <c r="O759">
        <v>0</v>
      </c>
      <c r="P759">
        <v>0</v>
      </c>
      <c r="Q759">
        <v>0</v>
      </c>
    </row>
    <row r="760" spans="1:17" ht="12.75">
      <c r="A760" s="124">
        <v>2003</v>
      </c>
      <c r="B760">
        <v>0</v>
      </c>
      <c r="C760">
        <v>0</v>
      </c>
      <c r="D760">
        <v>0</v>
      </c>
      <c r="E760">
        <v>0</v>
      </c>
      <c r="F760">
        <v>0</v>
      </c>
      <c r="G760">
        <v>0</v>
      </c>
      <c r="H760">
        <v>0</v>
      </c>
      <c r="I760">
        <v>0</v>
      </c>
      <c r="J760">
        <v>0</v>
      </c>
      <c r="K760">
        <v>0</v>
      </c>
      <c r="L760">
        <v>0</v>
      </c>
      <c r="M760">
        <v>0</v>
      </c>
      <c r="N760">
        <v>0</v>
      </c>
      <c r="O760">
        <v>0</v>
      </c>
      <c r="P760">
        <v>0</v>
      </c>
      <c r="Q760">
        <v>0</v>
      </c>
    </row>
    <row r="761" spans="1:17" ht="12.75">
      <c r="A761" s="124">
        <v>2004</v>
      </c>
      <c r="B761">
        <v>337846</v>
      </c>
      <c r="C761">
        <v>276601</v>
      </c>
      <c r="D761">
        <v>31378</v>
      </c>
      <c r="E761">
        <v>24985</v>
      </c>
      <c r="F761">
        <v>10162</v>
      </c>
      <c r="G761">
        <v>5240</v>
      </c>
      <c r="H761">
        <v>12926</v>
      </c>
      <c r="I761">
        <v>8533</v>
      </c>
      <c r="J761">
        <v>2245</v>
      </c>
      <c r="K761">
        <v>21</v>
      </c>
      <c r="L761">
        <v>27328</v>
      </c>
      <c r="M761">
        <v>26475</v>
      </c>
      <c r="N761">
        <v>1851</v>
      </c>
      <c r="O761">
        <v>4007</v>
      </c>
      <c r="P761">
        <v>120</v>
      </c>
      <c r="Q761">
        <v>172</v>
      </c>
    </row>
    <row r="762" spans="1:17" ht="12.75">
      <c r="A762" s="124">
        <v>2005</v>
      </c>
      <c r="B762">
        <v>8046</v>
      </c>
      <c r="C762">
        <v>6588</v>
      </c>
      <c r="D762">
        <v>636</v>
      </c>
      <c r="E762">
        <v>399</v>
      </c>
      <c r="F762">
        <v>214</v>
      </c>
      <c r="G762">
        <v>87</v>
      </c>
      <c r="H762">
        <v>306</v>
      </c>
      <c r="I762">
        <v>180</v>
      </c>
      <c r="J762">
        <v>39</v>
      </c>
      <c r="K762">
        <v>0</v>
      </c>
      <c r="L762">
        <v>540</v>
      </c>
      <c r="M762">
        <v>527</v>
      </c>
      <c r="N762">
        <v>32</v>
      </c>
      <c r="O762">
        <v>117</v>
      </c>
      <c r="P762">
        <v>3</v>
      </c>
      <c r="Q762">
        <v>7</v>
      </c>
    </row>
    <row r="763" spans="1:17" ht="12.75">
      <c r="A763" s="124">
        <v>2006</v>
      </c>
      <c r="B763">
        <v>970</v>
      </c>
      <c r="C763">
        <v>970</v>
      </c>
      <c r="D763">
        <v>52</v>
      </c>
      <c r="E763">
        <v>52</v>
      </c>
      <c r="F763">
        <v>19</v>
      </c>
      <c r="G763">
        <v>19</v>
      </c>
      <c r="H763">
        <v>25</v>
      </c>
      <c r="I763">
        <v>25</v>
      </c>
      <c r="J763">
        <v>2</v>
      </c>
      <c r="K763">
        <v>0</v>
      </c>
      <c r="L763">
        <v>52</v>
      </c>
      <c r="M763">
        <v>54</v>
      </c>
      <c r="N763">
        <v>0</v>
      </c>
      <c r="O763">
        <v>0</v>
      </c>
      <c r="P763">
        <v>0</v>
      </c>
      <c r="Q763">
        <v>0</v>
      </c>
    </row>
    <row r="764" spans="1:17" ht="12.75">
      <c r="A764" s="124">
        <v>2007</v>
      </c>
      <c r="B764">
        <v>1599</v>
      </c>
      <c r="C764">
        <v>962</v>
      </c>
      <c r="D764">
        <v>104</v>
      </c>
      <c r="E764">
        <v>71</v>
      </c>
      <c r="F764">
        <v>31</v>
      </c>
      <c r="G764">
        <v>20</v>
      </c>
      <c r="H764">
        <v>40</v>
      </c>
      <c r="I764">
        <v>10</v>
      </c>
      <c r="J764">
        <v>8</v>
      </c>
      <c r="K764">
        <v>0</v>
      </c>
      <c r="L764">
        <v>101</v>
      </c>
      <c r="M764">
        <v>99</v>
      </c>
      <c r="N764">
        <v>5</v>
      </c>
      <c r="O764">
        <v>6</v>
      </c>
      <c r="P764">
        <v>0</v>
      </c>
      <c r="Q764">
        <v>0</v>
      </c>
    </row>
    <row r="765" spans="1:17" ht="12.75">
      <c r="A765" s="124">
        <v>2008</v>
      </c>
      <c r="B765">
        <v>0</v>
      </c>
      <c r="C765">
        <v>0</v>
      </c>
      <c r="D765">
        <v>0</v>
      </c>
      <c r="E765">
        <v>0</v>
      </c>
      <c r="F765">
        <v>0</v>
      </c>
      <c r="G765">
        <v>0</v>
      </c>
      <c r="H765">
        <v>0</v>
      </c>
      <c r="I765">
        <v>0</v>
      </c>
      <c r="J765">
        <v>0</v>
      </c>
      <c r="K765">
        <v>0</v>
      </c>
      <c r="L765">
        <v>0</v>
      </c>
      <c r="M765">
        <v>0</v>
      </c>
      <c r="N765">
        <v>0</v>
      </c>
      <c r="O765">
        <v>0</v>
      </c>
      <c r="P765">
        <v>0</v>
      </c>
      <c r="Q765">
        <v>0</v>
      </c>
    </row>
    <row r="766" spans="1:17" ht="12.75">
      <c r="A766" s="124">
        <v>2009</v>
      </c>
      <c r="B766">
        <v>0</v>
      </c>
      <c r="C766">
        <v>0</v>
      </c>
      <c r="D766">
        <v>0</v>
      </c>
      <c r="E766">
        <v>0</v>
      </c>
      <c r="F766">
        <v>0</v>
      </c>
      <c r="G766">
        <v>0</v>
      </c>
      <c r="H766">
        <v>0</v>
      </c>
      <c r="I766">
        <v>0</v>
      </c>
      <c r="J766">
        <v>0</v>
      </c>
      <c r="K766">
        <v>0</v>
      </c>
      <c r="L766">
        <v>0</v>
      </c>
      <c r="M766">
        <v>0</v>
      </c>
      <c r="N766">
        <v>0</v>
      </c>
      <c r="O766">
        <v>0</v>
      </c>
      <c r="P766">
        <v>0</v>
      </c>
      <c r="Q766">
        <v>0</v>
      </c>
    </row>
    <row r="767" spans="1:17" ht="12.75">
      <c r="A767" s="124">
        <v>2010</v>
      </c>
      <c r="B767">
        <v>0</v>
      </c>
      <c r="C767">
        <v>0</v>
      </c>
      <c r="D767">
        <v>0</v>
      </c>
      <c r="E767">
        <v>0</v>
      </c>
      <c r="F767">
        <v>0</v>
      </c>
      <c r="G767">
        <v>0</v>
      </c>
      <c r="H767">
        <v>0</v>
      </c>
      <c r="I767">
        <v>0</v>
      </c>
      <c r="J767">
        <v>0</v>
      </c>
      <c r="K767">
        <v>0</v>
      </c>
      <c r="L767">
        <v>0</v>
      </c>
      <c r="M767">
        <v>0</v>
      </c>
      <c r="N767">
        <v>0</v>
      </c>
      <c r="O767">
        <v>0</v>
      </c>
      <c r="P767">
        <v>0</v>
      </c>
      <c r="Q767">
        <v>0</v>
      </c>
    </row>
    <row r="768" spans="1:17" ht="12.75">
      <c r="A768" s="124">
        <v>2011</v>
      </c>
      <c r="B768">
        <v>0</v>
      </c>
      <c r="C768">
        <v>0</v>
      </c>
      <c r="D768">
        <v>0</v>
      </c>
      <c r="E768">
        <v>0</v>
      </c>
      <c r="F768">
        <v>0</v>
      </c>
      <c r="G768">
        <v>0</v>
      </c>
      <c r="H768">
        <v>0</v>
      </c>
      <c r="I768">
        <v>0</v>
      </c>
      <c r="J768">
        <v>0</v>
      </c>
      <c r="K768">
        <v>0</v>
      </c>
      <c r="L768">
        <v>0</v>
      </c>
      <c r="M768">
        <v>0</v>
      </c>
      <c r="N768">
        <v>0</v>
      </c>
      <c r="O768">
        <v>0</v>
      </c>
      <c r="P768">
        <v>0</v>
      </c>
      <c r="Q768">
        <v>0</v>
      </c>
    </row>
    <row r="770" ht="12.75">
      <c r="A770" s="124" t="s">
        <v>754</v>
      </c>
    </row>
    <row r="771" ht="12.75">
      <c r="A771" s="124" t="s">
        <v>755</v>
      </c>
    </row>
    <row r="772" spans="1:14" ht="12.75">
      <c r="A772" s="124" t="s">
        <v>34</v>
      </c>
      <c r="B772" t="s">
        <v>756</v>
      </c>
      <c r="C772" t="s">
        <v>757</v>
      </c>
      <c r="D772" t="s">
        <v>758</v>
      </c>
      <c r="E772" t="s">
        <v>759</v>
      </c>
      <c r="F772" t="s">
        <v>760</v>
      </c>
      <c r="G772" t="s">
        <v>761</v>
      </c>
      <c r="H772" t="s">
        <v>762</v>
      </c>
      <c r="I772" t="s">
        <v>763</v>
      </c>
      <c r="J772" t="s">
        <v>764</v>
      </c>
      <c r="K772" t="s">
        <v>765</v>
      </c>
      <c r="L772" t="s">
        <v>766</v>
      </c>
      <c r="M772" t="s">
        <v>767</v>
      </c>
      <c r="N772" t="s">
        <v>768</v>
      </c>
    </row>
    <row r="773" spans="1:14" ht="12.75">
      <c r="A773" s="124">
        <v>2000</v>
      </c>
      <c r="B773">
        <v>0</v>
      </c>
      <c r="C773">
        <v>0</v>
      </c>
      <c r="D773">
        <v>0</v>
      </c>
      <c r="E773">
        <v>0</v>
      </c>
      <c r="F773">
        <v>0</v>
      </c>
      <c r="G773">
        <v>0</v>
      </c>
      <c r="H773">
        <v>0</v>
      </c>
      <c r="I773">
        <v>0</v>
      </c>
      <c r="J773">
        <v>0</v>
      </c>
      <c r="K773">
        <v>0</v>
      </c>
      <c r="L773">
        <v>0</v>
      </c>
      <c r="M773">
        <v>0</v>
      </c>
      <c r="N773">
        <v>0</v>
      </c>
    </row>
    <row r="774" spans="1:14" ht="12.75">
      <c r="A774" s="124">
        <v>2001</v>
      </c>
      <c r="B774">
        <v>0</v>
      </c>
      <c r="C774">
        <v>0</v>
      </c>
      <c r="D774">
        <v>0</v>
      </c>
      <c r="E774">
        <v>0</v>
      </c>
      <c r="F774">
        <v>0</v>
      </c>
      <c r="G774">
        <v>0</v>
      </c>
      <c r="H774">
        <v>0</v>
      </c>
      <c r="I774">
        <v>0</v>
      </c>
      <c r="J774">
        <v>0</v>
      </c>
      <c r="K774">
        <v>0</v>
      </c>
      <c r="L774">
        <v>0</v>
      </c>
      <c r="M774">
        <v>0</v>
      </c>
      <c r="N774">
        <v>0</v>
      </c>
    </row>
    <row r="775" spans="1:14" ht="12.75">
      <c r="A775" s="124">
        <v>2002</v>
      </c>
      <c r="B775">
        <v>0</v>
      </c>
      <c r="C775">
        <v>0</v>
      </c>
      <c r="D775">
        <v>0</v>
      </c>
      <c r="E775">
        <v>0</v>
      </c>
      <c r="F775">
        <v>0</v>
      </c>
      <c r="G775">
        <v>0</v>
      </c>
      <c r="H775">
        <v>0</v>
      </c>
      <c r="I775">
        <v>0</v>
      </c>
      <c r="J775">
        <v>0</v>
      </c>
      <c r="K775">
        <v>0</v>
      </c>
      <c r="L775">
        <v>0</v>
      </c>
      <c r="M775">
        <v>0</v>
      </c>
      <c r="N775">
        <v>0</v>
      </c>
    </row>
    <row r="776" spans="1:14" ht="12.75">
      <c r="A776" s="124">
        <v>2003</v>
      </c>
      <c r="B776">
        <v>0</v>
      </c>
      <c r="C776">
        <v>0</v>
      </c>
      <c r="D776">
        <v>0</v>
      </c>
      <c r="E776">
        <v>0</v>
      </c>
      <c r="F776">
        <v>0</v>
      </c>
      <c r="G776">
        <v>0</v>
      </c>
      <c r="H776">
        <v>0</v>
      </c>
      <c r="I776">
        <v>0</v>
      </c>
      <c r="J776">
        <v>0</v>
      </c>
      <c r="K776">
        <v>0</v>
      </c>
      <c r="L776">
        <v>0</v>
      </c>
      <c r="M776">
        <v>0</v>
      </c>
      <c r="N776">
        <v>0</v>
      </c>
    </row>
    <row r="777" spans="1:14" ht="12.75">
      <c r="A777" s="124">
        <v>2004</v>
      </c>
      <c r="B777">
        <v>0</v>
      </c>
      <c r="C777">
        <v>0</v>
      </c>
      <c r="D777">
        <v>0</v>
      </c>
      <c r="E777">
        <v>0</v>
      </c>
      <c r="F777">
        <v>0</v>
      </c>
      <c r="G777">
        <v>0</v>
      </c>
      <c r="H777">
        <v>0</v>
      </c>
      <c r="I777">
        <v>0</v>
      </c>
      <c r="J777">
        <v>0</v>
      </c>
      <c r="K777">
        <v>0</v>
      </c>
      <c r="L777">
        <v>0</v>
      </c>
      <c r="M777">
        <v>0</v>
      </c>
      <c r="N777">
        <v>0</v>
      </c>
    </row>
    <row r="778" spans="1:14" ht="12.75">
      <c r="A778" s="124">
        <v>2005</v>
      </c>
      <c r="B778">
        <v>0</v>
      </c>
      <c r="C778">
        <v>0</v>
      </c>
      <c r="D778">
        <v>0</v>
      </c>
      <c r="E778">
        <v>0</v>
      </c>
      <c r="F778">
        <v>0</v>
      </c>
      <c r="G778">
        <v>0</v>
      </c>
      <c r="H778">
        <v>0</v>
      </c>
      <c r="I778">
        <v>0</v>
      </c>
      <c r="J778">
        <v>0</v>
      </c>
      <c r="K778">
        <v>0</v>
      </c>
      <c r="L778">
        <v>0</v>
      </c>
      <c r="M778">
        <v>0</v>
      </c>
      <c r="N778">
        <v>0</v>
      </c>
    </row>
    <row r="779" spans="1:14" ht="12.75">
      <c r="A779" s="124">
        <v>2006</v>
      </c>
      <c r="B779">
        <v>0</v>
      </c>
      <c r="C779">
        <v>0</v>
      </c>
      <c r="D779">
        <v>0</v>
      </c>
      <c r="E779">
        <v>0</v>
      </c>
      <c r="F779">
        <v>0</v>
      </c>
      <c r="G779">
        <v>0</v>
      </c>
      <c r="H779">
        <v>0</v>
      </c>
      <c r="I779">
        <v>0</v>
      </c>
      <c r="J779">
        <v>0</v>
      </c>
      <c r="K779">
        <v>0</v>
      </c>
      <c r="L779">
        <v>0</v>
      </c>
      <c r="M779">
        <v>0</v>
      </c>
      <c r="N779">
        <v>0</v>
      </c>
    </row>
    <row r="780" spans="1:14" ht="12.75">
      <c r="A780" s="124">
        <v>2007</v>
      </c>
      <c r="B780">
        <v>0</v>
      </c>
      <c r="C780">
        <v>0</v>
      </c>
      <c r="D780">
        <v>0</v>
      </c>
      <c r="E780">
        <v>0</v>
      </c>
      <c r="F780">
        <v>0</v>
      </c>
      <c r="G780">
        <v>0</v>
      </c>
      <c r="H780">
        <v>0</v>
      </c>
      <c r="I780">
        <v>0</v>
      </c>
      <c r="J780">
        <v>0</v>
      </c>
      <c r="K780">
        <v>0</v>
      </c>
      <c r="L780">
        <v>0</v>
      </c>
      <c r="M780">
        <v>0</v>
      </c>
      <c r="N780">
        <v>0</v>
      </c>
    </row>
    <row r="781" spans="1:14" ht="12.75">
      <c r="A781" s="124">
        <v>2008</v>
      </c>
      <c r="B781">
        <v>0</v>
      </c>
      <c r="C781">
        <v>0</v>
      </c>
      <c r="D781">
        <v>0</v>
      </c>
      <c r="E781">
        <v>0</v>
      </c>
      <c r="F781">
        <v>0</v>
      </c>
      <c r="G781">
        <v>0</v>
      </c>
      <c r="H781">
        <v>0</v>
      </c>
      <c r="I781">
        <v>0</v>
      </c>
      <c r="J781">
        <v>0</v>
      </c>
      <c r="K781">
        <v>0</v>
      </c>
      <c r="L781">
        <v>0</v>
      </c>
      <c r="M781">
        <v>0</v>
      </c>
      <c r="N781">
        <v>0</v>
      </c>
    </row>
    <row r="782" spans="1:14" ht="12.75">
      <c r="A782" s="124">
        <v>2009</v>
      </c>
      <c r="B782">
        <v>0</v>
      </c>
      <c r="C782">
        <v>0</v>
      </c>
      <c r="D782">
        <v>0</v>
      </c>
      <c r="E782">
        <v>0</v>
      </c>
      <c r="F782">
        <v>0</v>
      </c>
      <c r="G782">
        <v>0</v>
      </c>
      <c r="H782">
        <v>0</v>
      </c>
      <c r="I782">
        <v>0</v>
      </c>
      <c r="J782">
        <v>0</v>
      </c>
      <c r="K782">
        <v>0</v>
      </c>
      <c r="L782">
        <v>0</v>
      </c>
      <c r="M782">
        <v>0</v>
      </c>
      <c r="N782">
        <v>0</v>
      </c>
    </row>
    <row r="783" spans="1:14" ht="12.75">
      <c r="A783" s="124">
        <v>2010</v>
      </c>
      <c r="B783">
        <v>0</v>
      </c>
      <c r="C783">
        <v>0</v>
      </c>
      <c r="D783">
        <v>0</v>
      </c>
      <c r="E783">
        <v>0</v>
      </c>
      <c r="F783">
        <v>0</v>
      </c>
      <c r="G783">
        <v>0</v>
      </c>
      <c r="H783">
        <v>0</v>
      </c>
      <c r="I783">
        <v>0</v>
      </c>
      <c r="J783">
        <v>0</v>
      </c>
      <c r="K783">
        <v>0</v>
      </c>
      <c r="L783">
        <v>0</v>
      </c>
      <c r="M783">
        <v>0</v>
      </c>
      <c r="N783">
        <v>0</v>
      </c>
    </row>
    <row r="784" spans="1:14" ht="12.75">
      <c r="A784" s="124">
        <v>2011</v>
      </c>
      <c r="B784">
        <v>0</v>
      </c>
      <c r="C784">
        <v>0</v>
      </c>
      <c r="D784">
        <v>0</v>
      </c>
      <c r="E784">
        <v>0</v>
      </c>
      <c r="F784">
        <v>0</v>
      </c>
      <c r="G784">
        <v>0</v>
      </c>
      <c r="H784">
        <v>0</v>
      </c>
      <c r="I784">
        <v>0</v>
      </c>
      <c r="J784">
        <v>0</v>
      </c>
      <c r="K784">
        <v>0</v>
      </c>
      <c r="L784">
        <v>0</v>
      </c>
      <c r="M784">
        <v>0</v>
      </c>
      <c r="N784">
        <v>0</v>
      </c>
    </row>
    <row r="785" spans="1:14" ht="12.75">
      <c r="A785" s="124">
        <v>2012</v>
      </c>
      <c r="B785">
        <v>0</v>
      </c>
      <c r="C785">
        <v>0</v>
      </c>
      <c r="D785">
        <v>0</v>
      </c>
      <c r="E785">
        <v>0</v>
      </c>
      <c r="F785">
        <v>0</v>
      </c>
      <c r="G785">
        <v>0</v>
      </c>
      <c r="H785">
        <v>0</v>
      </c>
      <c r="I785">
        <v>0</v>
      </c>
      <c r="J785">
        <v>0</v>
      </c>
      <c r="K785">
        <v>0</v>
      </c>
      <c r="L785">
        <v>0</v>
      </c>
      <c r="M785">
        <v>0</v>
      </c>
      <c r="N785">
        <v>0</v>
      </c>
    </row>
    <row r="786" spans="1:14" ht="12.75">
      <c r="A786" s="124" t="s">
        <v>18</v>
      </c>
      <c r="B786">
        <v>0</v>
      </c>
      <c r="C786">
        <v>0</v>
      </c>
      <c r="D786">
        <v>0</v>
      </c>
      <c r="E786">
        <v>0</v>
      </c>
      <c r="F786">
        <v>0</v>
      </c>
      <c r="G786">
        <v>0</v>
      </c>
      <c r="H786">
        <v>0</v>
      </c>
      <c r="I786">
        <v>0</v>
      </c>
      <c r="J786">
        <v>0</v>
      </c>
      <c r="K786">
        <v>0</v>
      </c>
      <c r="L786">
        <v>0</v>
      </c>
      <c r="M786">
        <v>0</v>
      </c>
      <c r="N786">
        <v>0</v>
      </c>
    </row>
    <row r="788" ht="12.75">
      <c r="A788" t="s">
        <v>769</v>
      </c>
    </row>
    <row r="789" ht="12.75">
      <c r="A789" s="124">
        <v>2009</v>
      </c>
    </row>
    <row r="790" spans="1:5" ht="12.75">
      <c r="A790" t="s">
        <v>770</v>
      </c>
      <c r="B790" t="s">
        <v>771</v>
      </c>
      <c r="C790" t="s">
        <v>772</v>
      </c>
      <c r="D790" t="s">
        <v>773</v>
      </c>
      <c r="E790" t="s">
        <v>774</v>
      </c>
    </row>
    <row r="791" spans="1:5" ht="12.75">
      <c r="A791" s="124" t="s">
        <v>109</v>
      </c>
      <c r="B791">
        <v>27008308</v>
      </c>
      <c r="C791">
        <v>353585.91</v>
      </c>
      <c r="D791">
        <v>27069969</v>
      </c>
      <c r="E791">
        <v>394700.25</v>
      </c>
    </row>
    <row r="792" spans="1:5" ht="12.75">
      <c r="A792" s="124" t="s">
        <v>110</v>
      </c>
      <c r="B792">
        <v>115634</v>
      </c>
      <c r="C792">
        <v>52115.9</v>
      </c>
      <c r="D792">
        <v>115634</v>
      </c>
      <c r="E792">
        <v>52115.9</v>
      </c>
    </row>
    <row r="793" spans="1:5" ht="12.75">
      <c r="A793" s="124" t="s">
        <v>112</v>
      </c>
      <c r="B793">
        <v>1660479</v>
      </c>
      <c r="C793">
        <v>718079.04</v>
      </c>
      <c r="D793">
        <v>2157477</v>
      </c>
      <c r="E793">
        <v>1100868.71</v>
      </c>
    </row>
    <row r="794" spans="1:5" ht="12.75">
      <c r="A794" s="124" t="s">
        <v>113</v>
      </c>
      <c r="B794">
        <v>10787964</v>
      </c>
      <c r="C794">
        <v>39762004.14</v>
      </c>
      <c r="D794">
        <v>11562560</v>
      </c>
      <c r="E794">
        <v>42281509.26</v>
      </c>
    </row>
    <row r="795" spans="1:5" ht="12.75">
      <c r="A795" s="124" t="s">
        <v>114</v>
      </c>
      <c r="B795">
        <v>324363</v>
      </c>
      <c r="C795">
        <v>4301671.59</v>
      </c>
      <c r="D795">
        <v>327535</v>
      </c>
      <c r="E795">
        <v>4401712.93</v>
      </c>
    </row>
    <row r="796" spans="1:5" ht="12.75">
      <c r="A796" s="124" t="s">
        <v>115</v>
      </c>
      <c r="B796">
        <v>1466708</v>
      </c>
      <c r="C796">
        <v>15260532.74</v>
      </c>
      <c r="D796">
        <v>2724350</v>
      </c>
      <c r="E796">
        <v>23505701.33</v>
      </c>
    </row>
    <row r="797" spans="1:5" ht="12.75">
      <c r="A797" s="124" t="s">
        <v>116</v>
      </c>
      <c r="B797">
        <v>580824</v>
      </c>
      <c r="C797">
        <v>16932183.39</v>
      </c>
      <c r="D797">
        <v>615431</v>
      </c>
      <c r="E797">
        <v>17821074.64</v>
      </c>
    </row>
    <row r="798" spans="1:5" ht="12.75">
      <c r="A798" s="124" t="s">
        <v>117</v>
      </c>
      <c r="B798">
        <v>70083</v>
      </c>
      <c r="C798">
        <v>8246016.62</v>
      </c>
      <c r="D798">
        <v>70353</v>
      </c>
      <c r="E798">
        <v>8273092.61</v>
      </c>
    </row>
    <row r="799" spans="1:5" ht="12.75">
      <c r="A799" s="124" t="s">
        <v>118</v>
      </c>
      <c r="B799">
        <v>8865</v>
      </c>
      <c r="C799">
        <v>2382838.75</v>
      </c>
      <c r="D799">
        <v>8865</v>
      </c>
      <c r="E799">
        <v>2382838.75</v>
      </c>
    </row>
    <row r="800" spans="1:5" ht="12.75">
      <c r="A800" s="124" t="s">
        <v>119</v>
      </c>
      <c r="B800">
        <v>6419</v>
      </c>
      <c r="C800">
        <v>1827416.34</v>
      </c>
      <c r="D800">
        <v>6438</v>
      </c>
      <c r="E800">
        <v>1833810.62</v>
      </c>
    </row>
    <row r="801" spans="1:5" ht="12.75">
      <c r="A801" s="124" t="s">
        <v>120</v>
      </c>
      <c r="B801">
        <v>49596</v>
      </c>
      <c r="C801">
        <v>2798033.97</v>
      </c>
      <c r="D801">
        <v>51550</v>
      </c>
      <c r="E801">
        <v>2905423.55</v>
      </c>
    </row>
    <row r="802" spans="1:5" ht="12.75">
      <c r="A802" s="124" t="s">
        <v>121</v>
      </c>
      <c r="B802">
        <v>2911</v>
      </c>
      <c r="C802">
        <v>641549.47</v>
      </c>
      <c r="D802">
        <v>2911</v>
      </c>
      <c r="E802">
        <v>641549.47</v>
      </c>
    </row>
    <row r="803" spans="1:5" ht="12.75">
      <c r="A803" s="124" t="s">
        <v>122</v>
      </c>
      <c r="B803">
        <v>532667</v>
      </c>
      <c r="C803">
        <v>7943185.41</v>
      </c>
      <c r="D803">
        <v>552669</v>
      </c>
      <c r="E803">
        <v>8054482.48</v>
      </c>
    </row>
    <row r="804" spans="1:5" ht="12.75">
      <c r="A804" s="124" t="s">
        <v>123</v>
      </c>
      <c r="B804">
        <v>199446</v>
      </c>
      <c r="C804">
        <v>5999776.8</v>
      </c>
      <c r="D804">
        <v>231089</v>
      </c>
      <c r="E804">
        <v>7021231.04</v>
      </c>
    </row>
    <row r="805" spans="1:5" ht="12.75">
      <c r="A805" s="124" t="s">
        <v>124</v>
      </c>
      <c r="B805">
        <v>2707</v>
      </c>
      <c r="C805">
        <v>5984.8</v>
      </c>
      <c r="D805">
        <v>2707</v>
      </c>
      <c r="E805">
        <v>5984.8</v>
      </c>
    </row>
    <row r="806" spans="1:5" ht="12.75">
      <c r="A806" s="124" t="s">
        <v>125</v>
      </c>
      <c r="B806">
        <v>2062038</v>
      </c>
      <c r="C806">
        <v>31349</v>
      </c>
      <c r="D806">
        <v>2063051</v>
      </c>
      <c r="E806">
        <v>31951</v>
      </c>
    </row>
    <row r="807" spans="1:5" ht="12.75">
      <c r="A807" s="124" t="s">
        <v>127</v>
      </c>
      <c r="B807">
        <v>57024793</v>
      </c>
      <c r="C807">
        <v>88298052.94</v>
      </c>
      <c r="D807">
        <v>58478613</v>
      </c>
      <c r="E807">
        <v>100276167.62</v>
      </c>
    </row>
    <row r="808" spans="1:5" ht="12.75">
      <c r="A808" s="124" t="s">
        <v>128</v>
      </c>
      <c r="B808">
        <v>866898</v>
      </c>
      <c r="C808">
        <v>4513578.78</v>
      </c>
      <c r="D808">
        <v>904552</v>
      </c>
      <c r="E808">
        <v>4708079.36</v>
      </c>
    </row>
    <row r="809" spans="1:5" ht="12.75">
      <c r="A809" s="124" t="s">
        <v>129</v>
      </c>
      <c r="B809">
        <v>236420</v>
      </c>
      <c r="C809">
        <v>7625683.02</v>
      </c>
      <c r="D809">
        <v>242940</v>
      </c>
      <c r="E809">
        <v>7828694.03</v>
      </c>
    </row>
    <row r="810" spans="1:5" ht="12.75">
      <c r="A810" s="124" t="s">
        <v>130</v>
      </c>
      <c r="B810">
        <v>131104</v>
      </c>
      <c r="C810">
        <v>10938398.01</v>
      </c>
      <c r="D810">
        <v>131104</v>
      </c>
      <c r="E810">
        <v>10938398.01</v>
      </c>
    </row>
    <row r="811" spans="1:5" ht="12.75">
      <c r="A811" s="124" t="s">
        <v>131</v>
      </c>
      <c r="B811">
        <v>193145</v>
      </c>
      <c r="C811">
        <v>27912792.16</v>
      </c>
      <c r="D811">
        <v>194075</v>
      </c>
      <c r="E811">
        <v>28046870.26</v>
      </c>
    </row>
    <row r="812" spans="1:5" ht="12.75">
      <c r="A812" s="124" t="s">
        <v>132</v>
      </c>
      <c r="B812">
        <v>138563</v>
      </c>
      <c r="C812">
        <v>2165441.1</v>
      </c>
      <c r="D812">
        <v>205564</v>
      </c>
      <c r="E812">
        <v>3314070.6</v>
      </c>
    </row>
    <row r="813" spans="1:5" ht="12.75">
      <c r="A813" s="124" t="s">
        <v>133</v>
      </c>
      <c r="B813">
        <v>2252774</v>
      </c>
      <c r="C813">
        <v>576297.14</v>
      </c>
      <c r="D813">
        <v>2278613</v>
      </c>
      <c r="E813">
        <v>643673.65</v>
      </c>
    </row>
    <row r="814" spans="1:5" ht="12.75">
      <c r="A814" s="124" t="s">
        <v>134</v>
      </c>
      <c r="B814">
        <v>0</v>
      </c>
      <c r="C814">
        <v>0</v>
      </c>
      <c r="D814">
        <v>0</v>
      </c>
      <c r="E814">
        <v>0</v>
      </c>
    </row>
    <row r="815" spans="1:5" ht="12.75">
      <c r="A815" s="124" t="s">
        <v>135</v>
      </c>
      <c r="B815">
        <v>11748</v>
      </c>
      <c r="C815">
        <v>456125.02</v>
      </c>
      <c r="D815">
        <v>11942</v>
      </c>
      <c r="E815">
        <v>459273.9</v>
      </c>
    </row>
    <row r="816" spans="1:5" ht="12.75">
      <c r="A816" s="124" t="s">
        <v>136</v>
      </c>
      <c r="B816">
        <v>0</v>
      </c>
      <c r="C816">
        <v>0</v>
      </c>
      <c r="D816">
        <v>0</v>
      </c>
      <c r="E816">
        <v>0</v>
      </c>
    </row>
    <row r="817" spans="1:5" ht="12.75">
      <c r="A817" s="124" t="s">
        <v>138</v>
      </c>
      <c r="B817">
        <v>2852566</v>
      </c>
      <c r="C817">
        <v>7547713.42</v>
      </c>
      <c r="D817">
        <v>2893357</v>
      </c>
      <c r="E817">
        <v>8460936.46</v>
      </c>
    </row>
    <row r="818" spans="1:5" ht="12.75">
      <c r="A818" s="124" t="s">
        <v>139</v>
      </c>
      <c r="B818">
        <v>0</v>
      </c>
      <c r="C818">
        <v>0</v>
      </c>
      <c r="D818">
        <v>0</v>
      </c>
      <c r="E818">
        <v>0</v>
      </c>
    </row>
    <row r="819" spans="1:5" ht="12.75">
      <c r="A819" s="124" t="s">
        <v>140</v>
      </c>
      <c r="B819">
        <v>0</v>
      </c>
      <c r="C819">
        <v>0</v>
      </c>
      <c r="D819">
        <v>0</v>
      </c>
      <c r="E819">
        <v>0</v>
      </c>
    </row>
    <row r="820" spans="1:5" ht="12.75">
      <c r="A820" s="124" t="s">
        <v>141</v>
      </c>
      <c r="B820">
        <v>49117</v>
      </c>
      <c r="C820">
        <v>431513.65</v>
      </c>
      <c r="D820">
        <v>53551</v>
      </c>
      <c r="E820">
        <v>456964.47</v>
      </c>
    </row>
    <row r="821" spans="1:5" ht="12.75">
      <c r="A821" s="124" t="s">
        <v>142</v>
      </c>
      <c r="B821">
        <v>35361</v>
      </c>
      <c r="C821">
        <v>12575473.68</v>
      </c>
      <c r="D821">
        <v>35919</v>
      </c>
      <c r="E821">
        <v>12673298.75</v>
      </c>
    </row>
    <row r="822" spans="1:5" ht="12.75">
      <c r="A822" s="124" t="s">
        <v>143</v>
      </c>
      <c r="B822">
        <v>6824</v>
      </c>
      <c r="C822">
        <v>204369.21</v>
      </c>
      <c r="D822">
        <v>6951</v>
      </c>
      <c r="E822">
        <v>208161.43</v>
      </c>
    </row>
    <row r="823" spans="1:5" ht="12.75">
      <c r="A823" s="124" t="s">
        <v>144</v>
      </c>
      <c r="B823">
        <v>2147</v>
      </c>
      <c r="C823">
        <v>50292.5</v>
      </c>
      <c r="D823">
        <v>2189</v>
      </c>
      <c r="E823">
        <v>50833.68</v>
      </c>
    </row>
    <row r="824" spans="1:5" ht="12.75">
      <c r="A824" s="124" t="s">
        <v>145</v>
      </c>
      <c r="B824">
        <v>171585</v>
      </c>
      <c r="C824">
        <v>6668354.96</v>
      </c>
      <c r="D824">
        <v>243042</v>
      </c>
      <c r="E824">
        <v>9199605.73</v>
      </c>
    </row>
    <row r="825" spans="1:5" ht="12.75">
      <c r="A825" s="124" t="s">
        <v>146</v>
      </c>
      <c r="B825">
        <v>18599</v>
      </c>
      <c r="C825">
        <v>553375.47</v>
      </c>
      <c r="D825">
        <v>19643</v>
      </c>
      <c r="E825">
        <v>572012.62</v>
      </c>
    </row>
    <row r="826" spans="1:5" ht="12.75">
      <c r="A826" s="124" t="s">
        <v>147</v>
      </c>
      <c r="B826">
        <v>2490</v>
      </c>
      <c r="C826">
        <v>52818.49</v>
      </c>
      <c r="D826">
        <v>2629</v>
      </c>
      <c r="E826">
        <v>55701.35</v>
      </c>
    </row>
    <row r="827" spans="1:5" ht="12.75">
      <c r="A827" s="124" t="s">
        <v>148</v>
      </c>
      <c r="B827">
        <v>932</v>
      </c>
      <c r="C827">
        <v>15661.51</v>
      </c>
      <c r="D827">
        <v>1010</v>
      </c>
      <c r="E827">
        <v>16856.22</v>
      </c>
    </row>
    <row r="828" spans="1:5" ht="12.75">
      <c r="A828" s="124" t="s">
        <v>149</v>
      </c>
      <c r="B828">
        <v>251</v>
      </c>
      <c r="C828">
        <v>3359.78</v>
      </c>
      <c r="D828">
        <v>261</v>
      </c>
      <c r="E828">
        <v>3491.19</v>
      </c>
    </row>
    <row r="829" spans="1:5" ht="12.75">
      <c r="A829" s="124" t="s">
        <v>150</v>
      </c>
      <c r="B829">
        <v>6276</v>
      </c>
      <c r="C829">
        <v>36128.4</v>
      </c>
      <c r="D829">
        <v>6338</v>
      </c>
      <c r="E829">
        <v>36128.4</v>
      </c>
    </row>
    <row r="830" spans="1:5" ht="12.75">
      <c r="A830" s="124" t="s">
        <v>151</v>
      </c>
      <c r="B830">
        <v>1213068</v>
      </c>
      <c r="C830">
        <v>1859909.9</v>
      </c>
      <c r="D830">
        <v>1221514</v>
      </c>
      <c r="E830">
        <v>1976189.74</v>
      </c>
    </row>
    <row r="831" spans="1:5" ht="12.75">
      <c r="A831" s="124" t="s">
        <v>152</v>
      </c>
      <c r="B831">
        <v>5851</v>
      </c>
      <c r="C831">
        <v>175143.83</v>
      </c>
      <c r="D831">
        <v>6016</v>
      </c>
      <c r="E831">
        <v>180070.73</v>
      </c>
    </row>
    <row r="832" spans="1:5" ht="12.75">
      <c r="A832" s="124" t="s">
        <v>153</v>
      </c>
      <c r="B832">
        <v>0</v>
      </c>
      <c r="C832">
        <v>0</v>
      </c>
      <c r="D832">
        <v>0</v>
      </c>
      <c r="E832">
        <v>0</v>
      </c>
    </row>
    <row r="833" spans="1:5" ht="12.75">
      <c r="A833" s="124" t="s">
        <v>154</v>
      </c>
      <c r="B833">
        <v>1277</v>
      </c>
      <c r="C833">
        <v>26907.99</v>
      </c>
      <c r="D833">
        <v>1277</v>
      </c>
      <c r="E833">
        <v>26907.99</v>
      </c>
    </row>
    <row r="834" spans="1:5" ht="12.75">
      <c r="A834" s="124" t="s">
        <v>155</v>
      </c>
      <c r="B834">
        <v>1813</v>
      </c>
      <c r="C834">
        <v>277842.38</v>
      </c>
      <c r="D834">
        <v>1814</v>
      </c>
      <c r="E834">
        <v>278089.14</v>
      </c>
    </row>
    <row r="835" spans="1:5" ht="12.75">
      <c r="A835" s="124" t="s">
        <v>157</v>
      </c>
      <c r="B835">
        <v>24683</v>
      </c>
      <c r="C835">
        <v>1712616.54</v>
      </c>
      <c r="D835">
        <v>24686</v>
      </c>
      <c r="E835">
        <v>1713666.54</v>
      </c>
    </row>
    <row r="836" spans="1:5" ht="12.75">
      <c r="A836" s="124" t="s">
        <v>158</v>
      </c>
      <c r="B836">
        <v>0</v>
      </c>
      <c r="C836">
        <v>0</v>
      </c>
      <c r="D836">
        <v>0</v>
      </c>
      <c r="E836">
        <v>0</v>
      </c>
    </row>
    <row r="837" spans="1:5" ht="12.75">
      <c r="A837" s="124" t="s">
        <v>159</v>
      </c>
      <c r="B837">
        <v>298</v>
      </c>
      <c r="C837">
        <v>34887.33</v>
      </c>
      <c r="D837">
        <v>298</v>
      </c>
      <c r="E837">
        <v>34887.33</v>
      </c>
    </row>
    <row r="838" spans="1:5" ht="12.75">
      <c r="A838" s="124" t="s">
        <v>160</v>
      </c>
      <c r="B838">
        <v>279</v>
      </c>
      <c r="C838">
        <v>63158.4</v>
      </c>
      <c r="D838">
        <v>279</v>
      </c>
      <c r="E838">
        <v>63158.4</v>
      </c>
    </row>
    <row r="839" spans="1:5" ht="12.75">
      <c r="A839" s="124" t="s">
        <v>161</v>
      </c>
      <c r="B839">
        <v>90</v>
      </c>
      <c r="C839">
        <v>77714.1</v>
      </c>
      <c r="D839">
        <v>90</v>
      </c>
      <c r="E839">
        <v>77714.1</v>
      </c>
    </row>
    <row r="840" spans="1:5" ht="12.75">
      <c r="A840" s="124" t="s">
        <v>162</v>
      </c>
      <c r="B840">
        <v>1431</v>
      </c>
      <c r="C840">
        <v>193185</v>
      </c>
      <c r="D840">
        <v>1431</v>
      </c>
      <c r="E840">
        <v>193185</v>
      </c>
    </row>
    <row r="841" spans="1:5" ht="12.75">
      <c r="A841" s="124" t="s">
        <v>164</v>
      </c>
      <c r="B841">
        <v>5320535</v>
      </c>
      <c r="C841">
        <v>14933117.54</v>
      </c>
      <c r="D841">
        <v>5320535</v>
      </c>
      <c r="E841">
        <v>14933117.54</v>
      </c>
    </row>
    <row r="842" spans="1:5" ht="12.75">
      <c r="A842" s="124" t="s">
        <v>165</v>
      </c>
      <c r="B842">
        <v>0</v>
      </c>
      <c r="C842">
        <v>0</v>
      </c>
      <c r="D842">
        <v>0</v>
      </c>
      <c r="E842">
        <v>0</v>
      </c>
    </row>
    <row r="843" spans="1:5" ht="12.75">
      <c r="A843" s="124" t="s">
        <v>166</v>
      </c>
      <c r="B843">
        <v>0</v>
      </c>
      <c r="C843">
        <v>0</v>
      </c>
      <c r="D843">
        <v>0</v>
      </c>
      <c r="E843">
        <v>0</v>
      </c>
    </row>
    <row r="844" spans="1:5" ht="12.75">
      <c r="A844" s="124" t="s">
        <v>167</v>
      </c>
      <c r="B844">
        <v>0</v>
      </c>
      <c r="C844">
        <v>0</v>
      </c>
      <c r="D844">
        <v>0</v>
      </c>
      <c r="E844">
        <v>0</v>
      </c>
    </row>
    <row r="845" spans="1:5" ht="12.75">
      <c r="A845" s="124" t="s">
        <v>169</v>
      </c>
      <c r="B845">
        <v>71263</v>
      </c>
      <c r="C845">
        <v>4856348.77</v>
      </c>
      <c r="D845">
        <v>71841</v>
      </c>
      <c r="E845">
        <v>4869954.89</v>
      </c>
    </row>
    <row r="846" spans="1:5" ht="12.75">
      <c r="A846" s="124" t="s">
        <v>170</v>
      </c>
      <c r="B846">
        <v>4458</v>
      </c>
      <c r="C846">
        <v>1498100.53</v>
      </c>
      <c r="D846">
        <v>4461</v>
      </c>
      <c r="E846">
        <v>1503395.54</v>
      </c>
    </row>
    <row r="847" spans="1:5" ht="12.75">
      <c r="A847" s="124" t="s">
        <v>172</v>
      </c>
      <c r="B847">
        <v>28768</v>
      </c>
      <c r="C847">
        <v>336630</v>
      </c>
      <c r="D847">
        <v>41264</v>
      </c>
      <c r="E847">
        <v>517900</v>
      </c>
    </row>
    <row r="848" spans="1:5" ht="12.75">
      <c r="A848" s="124" t="s">
        <v>173</v>
      </c>
      <c r="B848">
        <v>0</v>
      </c>
      <c r="C848">
        <v>0</v>
      </c>
      <c r="D848">
        <v>0</v>
      </c>
      <c r="E848">
        <v>0</v>
      </c>
    </row>
    <row r="849" spans="1:5" ht="12.75">
      <c r="A849" s="124" t="s">
        <v>174</v>
      </c>
      <c r="B849">
        <v>342604</v>
      </c>
      <c r="C849">
        <v>2066648.25</v>
      </c>
      <c r="D849">
        <v>362562</v>
      </c>
      <c r="E849">
        <v>2191331.85</v>
      </c>
    </row>
    <row r="850" spans="1:5" ht="12.75">
      <c r="A850" s="124" t="s">
        <v>18</v>
      </c>
      <c r="B850">
        <v>115897023</v>
      </c>
      <c r="C850">
        <v>305993963.67</v>
      </c>
      <c r="D850">
        <v>120332950</v>
      </c>
      <c r="E850">
        <v>337216833.86</v>
      </c>
    </row>
    <row r="852" spans="1:8" ht="12.75">
      <c r="A852" t="s">
        <v>775</v>
      </c>
      <c r="H852" t="s">
        <v>776</v>
      </c>
    </row>
    <row r="853" spans="1:8" ht="12.75">
      <c r="A853">
        <v>2009</v>
      </c>
      <c r="H853">
        <v>2009</v>
      </c>
    </row>
    <row r="854" spans="1:13" ht="12.75">
      <c r="A854" t="s">
        <v>777</v>
      </c>
      <c r="B854" t="s">
        <v>778</v>
      </c>
      <c r="C854" t="s">
        <v>779</v>
      </c>
      <c r="D854" t="s">
        <v>780</v>
      </c>
      <c r="E854" t="s">
        <v>781</v>
      </c>
      <c r="F854" t="s">
        <v>18</v>
      </c>
      <c r="H854" t="s">
        <v>777</v>
      </c>
      <c r="I854" t="s">
        <v>778</v>
      </c>
      <c r="J854" t="s">
        <v>779</v>
      </c>
      <c r="K854" t="s">
        <v>780</v>
      </c>
      <c r="L854" t="s">
        <v>781</v>
      </c>
      <c r="M854" t="s">
        <v>18</v>
      </c>
    </row>
    <row r="855" spans="1:13" ht="12.75">
      <c r="A855" t="s">
        <v>782</v>
      </c>
      <c r="B855">
        <v>0</v>
      </c>
      <c r="C855">
        <v>0</v>
      </c>
      <c r="D855">
        <v>0</v>
      </c>
      <c r="E855">
        <v>0</v>
      </c>
      <c r="F855">
        <v>0</v>
      </c>
      <c r="H855" t="s">
        <v>782</v>
      </c>
      <c r="I855">
        <v>0</v>
      </c>
      <c r="J855">
        <v>0</v>
      </c>
      <c r="K855">
        <v>0</v>
      </c>
      <c r="L855">
        <v>0</v>
      </c>
      <c r="M855">
        <v>0</v>
      </c>
    </row>
    <row r="856" spans="1:13" ht="12.75">
      <c r="A856" t="s">
        <v>783</v>
      </c>
      <c r="B856">
        <v>0</v>
      </c>
      <c r="C856">
        <v>0</v>
      </c>
      <c r="D856">
        <v>0</v>
      </c>
      <c r="E856">
        <v>0</v>
      </c>
      <c r="F856">
        <v>0</v>
      </c>
      <c r="H856" t="s">
        <v>783</v>
      </c>
      <c r="I856">
        <v>0</v>
      </c>
      <c r="J856">
        <v>0</v>
      </c>
      <c r="K856">
        <v>14933117.54</v>
      </c>
      <c r="L856">
        <v>0</v>
      </c>
      <c r="M856">
        <v>14933117.54</v>
      </c>
    </row>
    <row r="857" spans="1:13" ht="12.75">
      <c r="A857" t="s">
        <v>784</v>
      </c>
      <c r="B857">
        <v>0</v>
      </c>
      <c r="C857">
        <v>2524244.69</v>
      </c>
      <c r="D857">
        <v>1069997.62</v>
      </c>
      <c r="E857">
        <v>0</v>
      </c>
      <c r="F857">
        <v>3594242.31</v>
      </c>
      <c r="H857" t="s">
        <v>784</v>
      </c>
      <c r="I857">
        <v>2350</v>
      </c>
      <c r="J857">
        <v>2916411.52</v>
      </c>
      <c r="K857">
        <v>34033859.59</v>
      </c>
      <c r="L857">
        <v>1497147.49</v>
      </c>
      <c r="M857">
        <v>38449768.6</v>
      </c>
    </row>
    <row r="858" spans="1:13" ht="12.75">
      <c r="A858" t="s">
        <v>785</v>
      </c>
      <c r="B858">
        <v>0</v>
      </c>
      <c r="C858">
        <v>0</v>
      </c>
      <c r="D858">
        <v>0</v>
      </c>
      <c r="E858">
        <v>0</v>
      </c>
      <c r="F858">
        <v>0</v>
      </c>
      <c r="H858" t="s">
        <v>785</v>
      </c>
      <c r="I858">
        <v>0</v>
      </c>
      <c r="J858">
        <v>567522.69</v>
      </c>
      <c r="K858">
        <v>0</v>
      </c>
      <c r="L858">
        <v>223045.42</v>
      </c>
      <c r="M858">
        <v>790568.11</v>
      </c>
    </row>
    <row r="859" spans="1:13" ht="12.75">
      <c r="A859" t="s">
        <v>786</v>
      </c>
      <c r="B859">
        <v>0</v>
      </c>
      <c r="C859">
        <v>190488499.81</v>
      </c>
      <c r="D859">
        <v>20483134.96</v>
      </c>
      <c r="E859">
        <v>0</v>
      </c>
      <c r="F859">
        <v>210971634.77</v>
      </c>
      <c r="H859" t="s">
        <v>786</v>
      </c>
      <c r="I859">
        <v>812599.66</v>
      </c>
      <c r="J859">
        <v>214375221.57</v>
      </c>
      <c r="K859">
        <v>29650637.43</v>
      </c>
      <c r="L859">
        <v>6923950.06</v>
      </c>
      <c r="M859">
        <v>251762408.72</v>
      </c>
    </row>
    <row r="860" spans="1:13" ht="12.75">
      <c r="A860" t="s">
        <v>787</v>
      </c>
      <c r="B860">
        <v>0</v>
      </c>
      <c r="C860">
        <v>0</v>
      </c>
      <c r="D860">
        <v>0</v>
      </c>
      <c r="E860">
        <v>0</v>
      </c>
      <c r="F860">
        <v>0</v>
      </c>
      <c r="H860" t="s">
        <v>787</v>
      </c>
      <c r="I860">
        <v>0</v>
      </c>
      <c r="J860">
        <v>5984.8</v>
      </c>
      <c r="K860">
        <v>0</v>
      </c>
      <c r="L860">
        <v>52115.9</v>
      </c>
      <c r="M860">
        <v>58100.7</v>
      </c>
    </row>
    <row r="861" spans="1:13" ht="12.75">
      <c r="A861" t="s">
        <v>477</v>
      </c>
      <c r="B861">
        <v>0</v>
      </c>
      <c r="C861">
        <v>0</v>
      </c>
      <c r="D861">
        <v>0</v>
      </c>
      <c r="E861">
        <v>0</v>
      </c>
      <c r="F861">
        <v>0</v>
      </c>
      <c r="H861" t="s">
        <v>477</v>
      </c>
      <c r="I861">
        <v>0</v>
      </c>
      <c r="J861">
        <v>0</v>
      </c>
      <c r="K861">
        <v>0</v>
      </c>
      <c r="L861">
        <v>0</v>
      </c>
      <c r="M861">
        <v>0</v>
      </c>
    </row>
    <row r="862" spans="1:13" ht="12.75">
      <c r="A862" t="s">
        <v>18</v>
      </c>
      <c r="B862">
        <v>0</v>
      </c>
      <c r="C862">
        <v>193012744.5</v>
      </c>
      <c r="D862">
        <v>21553132.58</v>
      </c>
      <c r="E862">
        <v>0</v>
      </c>
      <c r="F862">
        <v>214565877.08</v>
      </c>
      <c r="H862" t="s">
        <v>18</v>
      </c>
      <c r="I862">
        <v>814949.66</v>
      </c>
      <c r="J862">
        <v>217865140.58</v>
      </c>
      <c r="K862">
        <v>78617614.56</v>
      </c>
      <c r="L862">
        <v>8696258.87</v>
      </c>
      <c r="M862">
        <v>305993963.67</v>
      </c>
    </row>
    <row r="864" spans="1:8" ht="12.75">
      <c r="A864" t="s">
        <v>788</v>
      </c>
      <c r="H864" t="s">
        <v>789</v>
      </c>
    </row>
    <row r="865" spans="1:8" ht="12.75">
      <c r="A865">
        <v>2009</v>
      </c>
      <c r="H865">
        <v>2009</v>
      </c>
    </row>
    <row r="866" spans="1:9" ht="12.75">
      <c r="A866" t="s">
        <v>790</v>
      </c>
      <c r="B866" t="s">
        <v>460</v>
      </c>
      <c r="H866" t="s">
        <v>791</v>
      </c>
      <c r="I866" t="s">
        <v>772</v>
      </c>
    </row>
    <row r="867" spans="1:9" ht="12.75">
      <c r="A867" t="s">
        <v>792</v>
      </c>
      <c r="B867">
        <v>0</v>
      </c>
      <c r="H867" t="s">
        <v>792</v>
      </c>
      <c r="I867">
        <v>0</v>
      </c>
    </row>
    <row r="868" spans="1:9" ht="12.75">
      <c r="A868" t="s">
        <v>793</v>
      </c>
      <c r="B868">
        <v>0</v>
      </c>
      <c r="H868" t="s">
        <v>793</v>
      </c>
      <c r="I868">
        <v>14933117.54</v>
      </c>
    </row>
    <row r="869" spans="1:9" ht="12.75">
      <c r="A869" t="s">
        <v>794</v>
      </c>
      <c r="B869">
        <v>0</v>
      </c>
      <c r="H869" t="s">
        <v>794</v>
      </c>
      <c r="I869">
        <v>0</v>
      </c>
    </row>
    <row r="870" spans="1:9" ht="12.75">
      <c r="A870" t="s">
        <v>795</v>
      </c>
      <c r="B870">
        <v>0</v>
      </c>
      <c r="H870" t="s">
        <v>795</v>
      </c>
      <c r="I870">
        <v>0</v>
      </c>
    </row>
    <row r="871" spans="1:9" ht="12.75">
      <c r="A871" t="s">
        <v>796</v>
      </c>
      <c r="B871">
        <v>0</v>
      </c>
      <c r="H871" t="s">
        <v>796</v>
      </c>
      <c r="I871">
        <v>0</v>
      </c>
    </row>
    <row r="872" spans="1:9" ht="12.75">
      <c r="A872" t="s">
        <v>797</v>
      </c>
      <c r="B872">
        <v>0</v>
      </c>
      <c r="H872" t="s">
        <v>797</v>
      </c>
      <c r="I872">
        <v>11.54</v>
      </c>
    </row>
    <row r="873" spans="1:9" ht="12.75">
      <c r="A873" t="s">
        <v>798</v>
      </c>
      <c r="B873">
        <v>0</v>
      </c>
      <c r="H873" t="s">
        <v>798</v>
      </c>
      <c r="I873">
        <v>0</v>
      </c>
    </row>
    <row r="874" spans="1:9" ht="12.75">
      <c r="A874" t="s">
        <v>799</v>
      </c>
      <c r="B874">
        <v>0</v>
      </c>
      <c r="H874" t="s">
        <v>799</v>
      </c>
      <c r="I874">
        <v>0</v>
      </c>
    </row>
    <row r="875" spans="1:9" ht="12.75">
      <c r="A875" t="s">
        <v>800</v>
      </c>
      <c r="B875">
        <v>0</v>
      </c>
      <c r="H875" t="s">
        <v>800</v>
      </c>
      <c r="I875">
        <v>0</v>
      </c>
    </row>
    <row r="876" spans="1:9" ht="12.75">
      <c r="A876" t="s">
        <v>801</v>
      </c>
      <c r="B876">
        <v>0</v>
      </c>
      <c r="H876" t="s">
        <v>801</v>
      </c>
      <c r="I876">
        <v>153325.37</v>
      </c>
    </row>
    <row r="877" spans="1:9" ht="12.75">
      <c r="A877" t="s">
        <v>802</v>
      </c>
      <c r="B877">
        <v>0</v>
      </c>
      <c r="H877" t="s">
        <v>802</v>
      </c>
      <c r="I877">
        <v>0</v>
      </c>
    </row>
    <row r="878" spans="1:9" ht="12.75">
      <c r="A878" t="s">
        <v>803</v>
      </c>
      <c r="B878">
        <v>0</v>
      </c>
      <c r="H878" t="s">
        <v>803</v>
      </c>
      <c r="I878">
        <v>442807.92</v>
      </c>
    </row>
    <row r="879" spans="1:9" ht="12.75">
      <c r="A879" t="s">
        <v>804</v>
      </c>
      <c r="B879">
        <v>0</v>
      </c>
      <c r="H879" t="s">
        <v>804</v>
      </c>
      <c r="I879">
        <v>0</v>
      </c>
    </row>
    <row r="880" spans="1:9" ht="12.75">
      <c r="A880" t="s">
        <v>805</v>
      </c>
      <c r="B880">
        <v>0</v>
      </c>
      <c r="H880" t="s">
        <v>805</v>
      </c>
      <c r="I880">
        <v>0</v>
      </c>
    </row>
    <row r="881" spans="1:9" ht="12.75">
      <c r="A881" t="s">
        <v>806</v>
      </c>
      <c r="B881">
        <v>0</v>
      </c>
      <c r="H881" t="s">
        <v>806</v>
      </c>
      <c r="I881">
        <v>0</v>
      </c>
    </row>
    <row r="882" spans="1:9" ht="12.75">
      <c r="A882" t="s">
        <v>807</v>
      </c>
      <c r="B882">
        <v>0</v>
      </c>
      <c r="H882" t="s">
        <v>807</v>
      </c>
      <c r="I882">
        <v>0</v>
      </c>
    </row>
    <row r="883" spans="1:9" ht="12.75">
      <c r="A883" t="s">
        <v>808</v>
      </c>
      <c r="B883">
        <v>0</v>
      </c>
      <c r="H883" t="s">
        <v>808</v>
      </c>
      <c r="I883">
        <v>0</v>
      </c>
    </row>
    <row r="884" spans="1:9" ht="12.75">
      <c r="A884" t="s">
        <v>809</v>
      </c>
      <c r="B884">
        <v>0</v>
      </c>
      <c r="H884" t="s">
        <v>809</v>
      </c>
      <c r="I884">
        <v>0</v>
      </c>
    </row>
    <row r="885" spans="1:9" ht="12.75">
      <c r="A885" t="s">
        <v>810</v>
      </c>
      <c r="B885">
        <v>0</v>
      </c>
      <c r="H885" t="s">
        <v>810</v>
      </c>
      <c r="I885">
        <v>8134</v>
      </c>
    </row>
    <row r="886" spans="1:9" ht="12.75">
      <c r="A886" t="s">
        <v>811</v>
      </c>
      <c r="B886">
        <v>0</v>
      </c>
      <c r="H886" t="s">
        <v>811</v>
      </c>
      <c r="I886">
        <v>29662326.03</v>
      </c>
    </row>
    <row r="887" spans="1:9" ht="12.75">
      <c r="A887" t="s">
        <v>812</v>
      </c>
      <c r="B887">
        <v>0</v>
      </c>
      <c r="H887" t="s">
        <v>812</v>
      </c>
      <c r="I887">
        <v>0</v>
      </c>
    </row>
    <row r="888" spans="1:9" ht="12.75">
      <c r="A888" t="s">
        <v>813</v>
      </c>
      <c r="B888">
        <v>0</v>
      </c>
      <c r="H888" t="s">
        <v>813</v>
      </c>
      <c r="I888">
        <v>0</v>
      </c>
    </row>
    <row r="889" spans="1:9" ht="12.75">
      <c r="A889" t="s">
        <v>814</v>
      </c>
      <c r="B889">
        <v>0</v>
      </c>
      <c r="H889" t="s">
        <v>814</v>
      </c>
      <c r="I889">
        <v>0</v>
      </c>
    </row>
    <row r="890" spans="1:9" ht="12.75">
      <c r="A890" t="s">
        <v>815</v>
      </c>
      <c r="B890">
        <v>0</v>
      </c>
      <c r="H890" t="s">
        <v>815</v>
      </c>
      <c r="I890">
        <v>0</v>
      </c>
    </row>
    <row r="891" spans="1:9" ht="12.75">
      <c r="A891" t="s">
        <v>816</v>
      </c>
      <c r="B891">
        <v>0</v>
      </c>
      <c r="H891" t="s">
        <v>816</v>
      </c>
      <c r="I891">
        <v>0</v>
      </c>
    </row>
    <row r="892" spans="1:9" ht="12.75">
      <c r="A892" t="s">
        <v>817</v>
      </c>
      <c r="B892">
        <v>201055.75</v>
      </c>
      <c r="H892" t="s">
        <v>817</v>
      </c>
      <c r="I892">
        <v>0</v>
      </c>
    </row>
    <row r="893" spans="1:9" ht="12.75">
      <c r="A893" t="s">
        <v>818</v>
      </c>
      <c r="B893">
        <v>64156.65</v>
      </c>
      <c r="H893" t="s">
        <v>818</v>
      </c>
      <c r="I893">
        <v>0</v>
      </c>
    </row>
    <row r="894" spans="1:9" ht="12.75">
      <c r="A894" t="s">
        <v>819</v>
      </c>
      <c r="B894">
        <v>0</v>
      </c>
      <c r="H894" t="s">
        <v>819</v>
      </c>
      <c r="I894">
        <v>0</v>
      </c>
    </row>
    <row r="895" spans="1:9" ht="12.75">
      <c r="A895" t="s">
        <v>820</v>
      </c>
      <c r="B895">
        <v>0</v>
      </c>
      <c r="H895" t="s">
        <v>820</v>
      </c>
      <c r="I895">
        <v>0</v>
      </c>
    </row>
    <row r="896" spans="1:9" ht="12.75">
      <c r="A896" t="s">
        <v>821</v>
      </c>
      <c r="B896">
        <v>0</v>
      </c>
      <c r="H896" t="s">
        <v>821</v>
      </c>
      <c r="I896">
        <v>0</v>
      </c>
    </row>
    <row r="897" spans="1:9" ht="12.75">
      <c r="A897" t="s">
        <v>822</v>
      </c>
      <c r="B897">
        <v>1744.76</v>
      </c>
      <c r="H897" t="s">
        <v>822</v>
      </c>
      <c r="I897">
        <v>0</v>
      </c>
    </row>
    <row r="898" spans="1:9" ht="12.75">
      <c r="A898" t="s">
        <v>823</v>
      </c>
      <c r="B898">
        <v>0</v>
      </c>
      <c r="H898" t="s">
        <v>823</v>
      </c>
      <c r="I898">
        <v>0</v>
      </c>
    </row>
    <row r="899" spans="1:9" ht="12.75">
      <c r="A899" t="s">
        <v>824</v>
      </c>
      <c r="B899">
        <v>0</v>
      </c>
      <c r="H899" t="s">
        <v>824</v>
      </c>
      <c r="I899">
        <v>0</v>
      </c>
    </row>
    <row r="900" spans="1:9" ht="12.75">
      <c r="A900" t="s">
        <v>825</v>
      </c>
      <c r="B900">
        <v>802318.6</v>
      </c>
      <c r="H900" t="s">
        <v>825</v>
      </c>
      <c r="I900">
        <v>2081561.37</v>
      </c>
    </row>
    <row r="901" spans="1:9" ht="12.75">
      <c r="A901" t="s">
        <v>826</v>
      </c>
      <c r="B901">
        <v>0</v>
      </c>
      <c r="H901" t="s">
        <v>826</v>
      </c>
      <c r="I901">
        <v>0</v>
      </c>
    </row>
    <row r="902" spans="1:9" ht="12.75">
      <c r="A902" t="s">
        <v>827</v>
      </c>
      <c r="B902">
        <v>0</v>
      </c>
      <c r="H902" t="s">
        <v>827</v>
      </c>
      <c r="I902">
        <v>0</v>
      </c>
    </row>
    <row r="903" spans="1:9" ht="12.75">
      <c r="A903" t="s">
        <v>828</v>
      </c>
      <c r="B903">
        <v>0</v>
      </c>
      <c r="H903" t="s">
        <v>828</v>
      </c>
      <c r="I903">
        <v>0</v>
      </c>
    </row>
    <row r="904" spans="1:9" ht="12.75">
      <c r="A904" t="s">
        <v>829</v>
      </c>
      <c r="B904">
        <v>0</v>
      </c>
      <c r="H904" t="s">
        <v>829</v>
      </c>
      <c r="I904">
        <v>25456</v>
      </c>
    </row>
    <row r="905" spans="1:9" ht="12.75">
      <c r="A905" t="s">
        <v>830</v>
      </c>
      <c r="B905">
        <v>0</v>
      </c>
      <c r="H905" t="s">
        <v>830</v>
      </c>
      <c r="I905">
        <v>2350</v>
      </c>
    </row>
    <row r="906" spans="1:9" ht="12.75">
      <c r="A906" t="s">
        <v>831</v>
      </c>
      <c r="B906">
        <v>0</v>
      </c>
      <c r="H906" t="s">
        <v>831</v>
      </c>
      <c r="I906">
        <v>0</v>
      </c>
    </row>
    <row r="907" spans="1:9" ht="12.75">
      <c r="A907" t="s">
        <v>832</v>
      </c>
      <c r="B907">
        <v>0</v>
      </c>
      <c r="H907" t="s">
        <v>832</v>
      </c>
      <c r="I907">
        <v>0</v>
      </c>
    </row>
    <row r="908" spans="1:9" ht="12.75">
      <c r="A908" t="s">
        <v>833</v>
      </c>
      <c r="B908">
        <v>0</v>
      </c>
      <c r="H908" t="s">
        <v>833</v>
      </c>
      <c r="I908">
        <v>0</v>
      </c>
    </row>
    <row r="909" spans="1:9" ht="12.75">
      <c r="A909" t="s">
        <v>834</v>
      </c>
      <c r="B909">
        <v>2524966.55</v>
      </c>
      <c r="H909" t="s">
        <v>834</v>
      </c>
      <c r="I909">
        <v>4956724</v>
      </c>
    </row>
    <row r="910" spans="1:9" ht="12.75">
      <c r="A910" t="s">
        <v>835</v>
      </c>
      <c r="B910">
        <v>0</v>
      </c>
      <c r="H910" t="s">
        <v>835</v>
      </c>
      <c r="I910">
        <v>0</v>
      </c>
    </row>
    <row r="911" spans="1:9" ht="12.75">
      <c r="A911" t="s">
        <v>836</v>
      </c>
      <c r="B911">
        <v>0</v>
      </c>
      <c r="H911" t="s">
        <v>836</v>
      </c>
      <c r="I911">
        <v>129367.37</v>
      </c>
    </row>
    <row r="912" spans="1:9" ht="12.75">
      <c r="A912" t="s">
        <v>837</v>
      </c>
      <c r="B912">
        <v>0</v>
      </c>
      <c r="H912" t="s">
        <v>837</v>
      </c>
      <c r="I912">
        <v>987705</v>
      </c>
    </row>
    <row r="913" spans="1:9" ht="12.75">
      <c r="A913" t="s">
        <v>838</v>
      </c>
      <c r="B913">
        <v>0</v>
      </c>
      <c r="H913" t="s">
        <v>838</v>
      </c>
      <c r="I913">
        <v>0</v>
      </c>
    </row>
    <row r="914" spans="1:9" ht="12.75">
      <c r="A914" t="s">
        <v>839</v>
      </c>
      <c r="B914">
        <v>0</v>
      </c>
      <c r="H914" t="s">
        <v>839</v>
      </c>
      <c r="I914">
        <v>0</v>
      </c>
    </row>
    <row r="915" spans="1:9" ht="12.75">
      <c r="A915" t="s">
        <v>840</v>
      </c>
      <c r="B915">
        <v>0</v>
      </c>
      <c r="H915" t="s">
        <v>840</v>
      </c>
      <c r="I915">
        <v>790568.11</v>
      </c>
    </row>
    <row r="916" spans="1:9" ht="12.75">
      <c r="A916" t="s">
        <v>841</v>
      </c>
      <c r="B916">
        <v>0</v>
      </c>
      <c r="H916" t="s">
        <v>841</v>
      </c>
      <c r="I916">
        <v>251762408.72</v>
      </c>
    </row>
    <row r="917" spans="1:9" ht="12.75">
      <c r="A917" t="s">
        <v>842</v>
      </c>
      <c r="B917">
        <v>0</v>
      </c>
      <c r="H917" t="s">
        <v>842</v>
      </c>
      <c r="I917">
        <v>58100.7</v>
      </c>
    </row>
    <row r="918" spans="1:9" ht="12.75">
      <c r="A918" t="s">
        <v>843</v>
      </c>
      <c r="B918">
        <v>210971634.77</v>
      </c>
      <c r="H918" t="s">
        <v>843</v>
      </c>
      <c r="I918">
        <v>0</v>
      </c>
    </row>
    <row r="919" spans="1:9" ht="12.75">
      <c r="A919" t="s">
        <v>18</v>
      </c>
      <c r="B919">
        <v>214565877.08</v>
      </c>
      <c r="H919" t="s">
        <v>18</v>
      </c>
      <c r="I919">
        <v>305993963.67</v>
      </c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J11"/>
  <sheetViews>
    <sheetView showGridLines="0" showRowColHeaders="0" tabSelected="1" zoomScale="97" zoomScaleNormal="97" workbookViewId="0" topLeftCell="A1">
      <selection activeCell="A1" sqref="A1"/>
    </sheetView>
  </sheetViews>
  <sheetFormatPr defaultColWidth="9.140625" defaultRowHeight="12.75"/>
  <cols>
    <col min="2" max="5" width="18.7109375" style="0" customWidth="1"/>
  </cols>
  <sheetData>
    <row r="1" spans="1:10" ht="17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17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</row>
    <row r="3" spans="6:8" ht="12.75">
      <c r="F3" s="2"/>
      <c r="G3" s="2"/>
      <c r="H3" s="2"/>
    </row>
    <row r="4" spans="1:3" ht="12.75">
      <c r="A4" s="2"/>
      <c r="B4" s="2"/>
      <c r="C4" s="2"/>
    </row>
    <row r="5" spans="1:3" ht="12.75">
      <c r="A5" s="2"/>
      <c r="B5" s="2"/>
      <c r="C5" s="2"/>
    </row>
    <row r="6" spans="1:3" ht="12.75">
      <c r="A6" s="2"/>
      <c r="B6" s="2"/>
      <c r="C6" s="2"/>
    </row>
    <row r="11" spans="1:10" ht="17.25">
      <c r="A11" s="1" t="str">
        <f>Dados!C2</f>
        <v>Unidade da Federação: Maranhão - MA</v>
      </c>
      <c r="B11" s="1"/>
      <c r="C11" s="1"/>
      <c r="D11" s="1"/>
      <c r="E11" s="1"/>
      <c r="F11" s="1"/>
      <c r="G11" s="1"/>
      <c r="H11" s="1"/>
      <c r="I11" s="1"/>
      <c r="J11" s="1"/>
    </row>
    <row r="16" ht="33" customHeight="1"/>
    <row r="17" ht="33" customHeight="1"/>
    <row r="18" ht="33" customHeight="1"/>
    <row r="19" ht="33" customHeight="1"/>
  </sheetData>
  <sheetProtection selectLockedCells="1" selectUnlockedCells="1"/>
  <mergeCells count="3">
    <mergeCell ref="A1:J1"/>
    <mergeCell ref="A2:J2"/>
    <mergeCell ref="A11:J11"/>
  </mergeCells>
  <printOptions horizontalCentered="1"/>
  <pageMargins left="0.7875" right="0.7875" top="0.9840277777777777" bottom="0.9840277777777777" header="0.5118055555555555" footer="0.5118055555555555"/>
  <pageSetup fitToHeight="1" fitToWidth="1" horizontalDpi="300" verticalDpi="300" orientation="landscape" paperSize="9"/>
  <headerFooter alignWithMargins="0">
    <oddFooter>&amp;RMS/SE/Datasus
Gerado em &amp;D - &amp;T</oddFooter>
  </headerFooter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3">
    <pageSetUpPr fitToPage="1"/>
  </sheetPr>
  <dimension ref="A1:M39"/>
  <sheetViews>
    <sheetView showGridLines="0" showRowColHeaders="0" zoomScale="85" zoomScaleNormal="85" workbookViewId="0" topLeftCell="A1">
      <selection activeCell="A1" sqref="A1"/>
    </sheetView>
  </sheetViews>
  <sheetFormatPr defaultColWidth="9.140625" defaultRowHeight="12.75"/>
  <cols>
    <col min="1" max="1" width="18.57421875" style="0" customWidth="1"/>
    <col min="2" max="4" width="13.7109375" style="0" customWidth="1"/>
    <col min="5" max="5" width="14.57421875" style="0" customWidth="1"/>
    <col min="8" max="8" width="19.140625" style="0" customWidth="1"/>
    <col min="9" max="10" width="8.7109375" style="0" customWidth="1"/>
  </cols>
  <sheetData>
    <row r="1" spans="1:13" ht="12.75">
      <c r="A1" s="4" t="str">
        <f>Dados!C2</f>
        <v>Unidade da Federação: Maranhão - MA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3" spans="1:5" ht="12.75">
      <c r="A3" s="5" t="str">
        <f>CONCATENATE(" População Residente por Faixa Etária e Sexo",IF(Dados!A30="Qano","",CONCATENATE(", ",Dados!A30)))</f>
        <v> População Residente por Faixa Etária e Sexo, 2009</v>
      </c>
      <c r="B3" s="5"/>
      <c r="C3" s="5"/>
      <c r="D3" s="5"/>
      <c r="E3" s="6"/>
    </row>
    <row r="4" spans="1:5" ht="12.75">
      <c r="A4" s="7" t="s">
        <v>15</v>
      </c>
      <c r="B4" s="7" t="s">
        <v>16</v>
      </c>
      <c r="C4" s="7" t="s">
        <v>17</v>
      </c>
      <c r="D4" s="7" t="s">
        <v>18</v>
      </c>
      <c r="E4" s="6"/>
    </row>
    <row r="5" spans="1:5" ht="12.75">
      <c r="A5" s="8" t="s">
        <v>19</v>
      </c>
      <c r="B5" s="9">
        <f>Dados!B33</f>
        <v>66833</v>
      </c>
      <c r="C5" s="9">
        <f>Dados!C33</f>
        <v>64366</v>
      </c>
      <c r="D5" s="9">
        <f>Dados!E33</f>
        <v>131199</v>
      </c>
      <c r="E5" s="9"/>
    </row>
    <row r="6" spans="1:5" ht="12.75">
      <c r="A6" s="8" t="s">
        <v>20</v>
      </c>
      <c r="B6" s="9">
        <f>Dados!B34</f>
        <v>275614</v>
      </c>
      <c r="C6" s="9">
        <f>Dados!C34</f>
        <v>267313</v>
      </c>
      <c r="D6" s="9">
        <f>Dados!E34</f>
        <v>542927</v>
      </c>
      <c r="E6" s="9"/>
    </row>
    <row r="7" spans="1:5" ht="12.75">
      <c r="A7" s="8" t="s">
        <v>21</v>
      </c>
      <c r="B7" s="9">
        <f>Dados!B35</f>
        <v>364070</v>
      </c>
      <c r="C7" s="9">
        <f>Dados!C35</f>
        <v>355106</v>
      </c>
      <c r="D7" s="9">
        <f>Dados!E35</f>
        <v>719176</v>
      </c>
      <c r="E7" s="9"/>
    </row>
    <row r="8" spans="1:12" ht="12.75">
      <c r="A8" s="8" t="s">
        <v>22</v>
      </c>
      <c r="B8" s="9">
        <f>Dados!B36</f>
        <v>338398</v>
      </c>
      <c r="C8" s="9">
        <f>Dados!C36</f>
        <v>328483</v>
      </c>
      <c r="D8" s="9">
        <f>Dados!E36</f>
        <v>666881</v>
      </c>
      <c r="E8" s="9"/>
      <c r="H8" s="10"/>
      <c r="I8" s="10"/>
      <c r="J8" s="11"/>
      <c r="K8" s="11"/>
      <c r="L8" s="11"/>
    </row>
    <row r="9" spans="1:12" ht="12.75">
      <c r="A9" s="8" t="s">
        <v>23</v>
      </c>
      <c r="B9" s="9">
        <f>Dados!B37</f>
        <v>333832</v>
      </c>
      <c r="C9" s="9">
        <f>Dados!C37</f>
        <v>321068</v>
      </c>
      <c r="D9" s="9">
        <f>Dados!E37</f>
        <v>654900</v>
      </c>
      <c r="E9" s="9"/>
      <c r="H9" s="10"/>
      <c r="I9" s="10"/>
      <c r="J9" s="11"/>
      <c r="K9" s="11"/>
      <c r="L9" s="11"/>
    </row>
    <row r="10" spans="1:12" ht="12.75">
      <c r="A10" s="8" t="s">
        <v>24</v>
      </c>
      <c r="B10" s="9">
        <f>Dados!B38</f>
        <v>661406</v>
      </c>
      <c r="C10" s="9">
        <f>Dados!C38</f>
        <v>641085</v>
      </c>
      <c r="D10" s="9">
        <f>Dados!E38</f>
        <v>1302491</v>
      </c>
      <c r="E10" s="9"/>
      <c r="H10" s="10"/>
      <c r="I10" s="10"/>
      <c r="J10" s="11"/>
      <c r="K10" s="11"/>
      <c r="L10" s="11"/>
    </row>
    <row r="11" spans="1:12" ht="12.75">
      <c r="A11" s="8" t="s">
        <v>25</v>
      </c>
      <c r="B11" s="9">
        <f>Dados!B39</f>
        <v>412680</v>
      </c>
      <c r="C11" s="9">
        <f>Dados!C39</f>
        <v>422791</v>
      </c>
      <c r="D11" s="9">
        <f>Dados!E39</f>
        <v>835471</v>
      </c>
      <c r="E11" s="9"/>
      <c r="H11" s="10"/>
      <c r="I11" s="10"/>
      <c r="J11" s="11"/>
      <c r="K11" s="11"/>
      <c r="L11" s="11"/>
    </row>
    <row r="12" spans="1:12" ht="12.75">
      <c r="A12" s="8" t="s">
        <v>26</v>
      </c>
      <c r="B12" s="9">
        <f>Dados!B40</f>
        <v>285281</v>
      </c>
      <c r="C12" s="9">
        <f>Dados!C40</f>
        <v>312910</v>
      </c>
      <c r="D12" s="9">
        <f>Dados!E40</f>
        <v>598191</v>
      </c>
      <c r="E12" s="9"/>
      <c r="H12" s="10"/>
      <c r="I12" s="10"/>
      <c r="J12" s="11"/>
      <c r="K12" s="11"/>
      <c r="L12" s="11"/>
    </row>
    <row r="13" spans="1:12" ht="12.75">
      <c r="A13" s="8" t="s">
        <v>27</v>
      </c>
      <c r="B13" s="9">
        <f>Dados!B41</f>
        <v>200575</v>
      </c>
      <c r="C13" s="9">
        <f>Dados!C41</f>
        <v>220525</v>
      </c>
      <c r="D13" s="9">
        <f>Dados!E41</f>
        <v>421100</v>
      </c>
      <c r="E13" s="9"/>
      <c r="H13" s="10"/>
      <c r="I13" s="10"/>
      <c r="J13" s="11"/>
      <c r="K13" s="11"/>
      <c r="L13" s="11"/>
    </row>
    <row r="14" spans="1:12" ht="12.75">
      <c r="A14" s="8" t="s">
        <v>28</v>
      </c>
      <c r="B14" s="9">
        <f>Dados!B42</f>
        <v>126377</v>
      </c>
      <c r="C14" s="9">
        <f>Dados!C42</f>
        <v>141384</v>
      </c>
      <c r="D14" s="9">
        <f>Dados!E42</f>
        <v>267761</v>
      </c>
      <c r="E14" s="9"/>
      <c r="H14" s="10"/>
      <c r="I14" s="10"/>
      <c r="J14" s="11"/>
      <c r="K14" s="11"/>
      <c r="L14" s="11"/>
    </row>
    <row r="15" spans="1:12" ht="12.75">
      <c r="A15" s="8" t="s">
        <v>29</v>
      </c>
      <c r="B15" s="9">
        <f>Dados!B43</f>
        <v>72028</v>
      </c>
      <c r="C15" s="9">
        <f>Dados!C43</f>
        <v>83342</v>
      </c>
      <c r="D15" s="9">
        <f>Dados!E43</f>
        <v>155370</v>
      </c>
      <c r="E15" s="9"/>
      <c r="H15" s="10"/>
      <c r="I15" s="10"/>
      <c r="J15" s="11"/>
      <c r="K15" s="11"/>
      <c r="L15" s="11"/>
    </row>
    <row r="16" spans="1:12" ht="12.75">
      <c r="A16" s="8" t="s">
        <v>30</v>
      </c>
      <c r="B16" s="9">
        <f>Dados!B44</f>
        <v>30918</v>
      </c>
      <c r="C16" s="9">
        <f>Dados!C44</f>
        <v>40726</v>
      </c>
      <c r="D16" s="9">
        <f>Dados!E44</f>
        <v>71644</v>
      </c>
      <c r="E16" s="9"/>
      <c r="H16" s="10"/>
      <c r="I16" s="10"/>
      <c r="J16" s="11"/>
      <c r="K16" s="11"/>
      <c r="L16" s="11"/>
    </row>
    <row r="17" spans="1:10" ht="12.75">
      <c r="A17" s="8" t="s">
        <v>31</v>
      </c>
      <c r="B17" s="9">
        <f>Dados!B45</f>
        <v>0</v>
      </c>
      <c r="C17" s="9">
        <f>Dados!C45</f>
        <v>0</v>
      </c>
      <c r="D17" s="9">
        <f>Dados!E45</f>
        <v>0</v>
      </c>
      <c r="E17" s="9"/>
      <c r="H17" s="10"/>
      <c r="I17" s="10"/>
      <c r="J17" s="11"/>
    </row>
    <row r="18" spans="1:5" ht="12.75">
      <c r="A18" s="12" t="s">
        <v>18</v>
      </c>
      <c r="B18" s="13">
        <f>Dados!B46</f>
        <v>3168012</v>
      </c>
      <c r="C18" s="13">
        <f>Dados!C46</f>
        <v>3199099</v>
      </c>
      <c r="D18" s="13">
        <f>Dados!E46</f>
        <v>6367111</v>
      </c>
      <c r="E18" s="9"/>
    </row>
    <row r="19" ht="12.75">
      <c r="A19" t="s">
        <v>32</v>
      </c>
    </row>
    <row r="22" spans="1:5" ht="12.75">
      <c r="A22" s="14" t="s">
        <v>33</v>
      </c>
      <c r="B22" s="14"/>
      <c r="C22" s="14"/>
      <c r="D22" s="14"/>
      <c r="E22" s="14"/>
    </row>
    <row r="23" spans="1:13" ht="12.75">
      <c r="A23" s="7" t="s">
        <v>34</v>
      </c>
      <c r="B23" s="7" t="s">
        <v>35</v>
      </c>
      <c r="C23" s="7" t="s">
        <v>36</v>
      </c>
      <c r="D23" s="7"/>
      <c r="E23" s="7"/>
      <c r="K23" s="6"/>
      <c r="L23" s="15"/>
      <c r="M23" s="15"/>
    </row>
    <row r="24" spans="1:13" ht="12.75">
      <c r="A24" s="16">
        <f>Dados!AE51</f>
        <v>2009</v>
      </c>
      <c r="B24" s="17">
        <f>Dados!AE55</f>
        <v>6367111</v>
      </c>
      <c r="C24" s="18" t="s">
        <v>37</v>
      </c>
      <c r="D24" s="6"/>
      <c r="E24" s="6"/>
      <c r="H24" s="6" t="s">
        <v>38</v>
      </c>
      <c r="I24" s="6"/>
      <c r="J24" s="6"/>
      <c r="K24" s="6"/>
      <c r="L24" s="15"/>
      <c r="M24" s="15"/>
    </row>
    <row r="25" spans="1:13" ht="12.75">
      <c r="A25" s="16">
        <f>Dados!AD51</f>
        <v>2008</v>
      </c>
      <c r="B25" s="17">
        <f>Dados!AD55</f>
        <v>6305539</v>
      </c>
      <c r="C25" s="18" t="s">
        <v>37</v>
      </c>
      <c r="D25" s="6"/>
      <c r="E25" s="6"/>
      <c r="H25" s="6" t="s">
        <v>39</v>
      </c>
      <c r="I25" s="6"/>
      <c r="J25" s="6"/>
      <c r="K25" s="15"/>
      <c r="L25" s="15"/>
      <c r="M25" s="15"/>
    </row>
    <row r="26" spans="1:13" ht="12.75">
      <c r="A26" s="19">
        <f>Dados!AC51</f>
        <v>2007</v>
      </c>
      <c r="B26" s="9">
        <f>Dados!AC55</f>
        <v>6265102</v>
      </c>
      <c r="C26" s="18" t="s">
        <v>37</v>
      </c>
      <c r="D26" s="8"/>
      <c r="E26" s="8"/>
      <c r="H26" s="7" t="s">
        <v>15</v>
      </c>
      <c r="I26" s="7">
        <f>IF(Dados!A58="Qano","-",Dados!A58)</f>
        <v>1991</v>
      </c>
      <c r="J26" s="7">
        <f>IF(Dados!F58="Qano","-",Dados!F58)</f>
        <v>2000</v>
      </c>
      <c r="K26" s="20"/>
      <c r="L26" s="15"/>
      <c r="M26" s="15"/>
    </row>
    <row r="27" spans="1:13" ht="12.75">
      <c r="A27" s="19">
        <f>Dados!AB51</f>
        <v>2006</v>
      </c>
      <c r="B27" s="9">
        <f>Dados!AB55</f>
        <v>6184543</v>
      </c>
      <c r="C27" s="18" t="s">
        <v>37</v>
      </c>
      <c r="D27" s="8"/>
      <c r="E27" s="8"/>
      <c r="H27" s="8" t="s">
        <v>21</v>
      </c>
      <c r="I27" s="21">
        <f>IF(SUM(Dados!D63)=0,0,SUM(Dados!B63)/SUM(Dados!D63)*100)</f>
        <v>17.844723254253054</v>
      </c>
      <c r="J27" s="21">
        <f>IF(SUM(Dados!I63)=0,0,SUM(Dados!G63)/SUM(Dados!I63)*100)</f>
        <v>33.78623721472205</v>
      </c>
      <c r="K27" s="20"/>
      <c r="L27" s="15"/>
      <c r="M27" s="15"/>
    </row>
    <row r="28" spans="1:13" ht="12.75">
      <c r="A28" s="19">
        <f>Dados!AA51</f>
        <v>2005</v>
      </c>
      <c r="B28" s="9">
        <f>Dados!AA55</f>
        <v>6103338</v>
      </c>
      <c r="C28" s="18" t="s">
        <v>37</v>
      </c>
      <c r="D28" s="8"/>
      <c r="E28" s="8"/>
      <c r="H28" s="8" t="s">
        <v>22</v>
      </c>
      <c r="I28" s="21">
        <f>IF(SUM(Dados!D64)=0,0,SUM(Dados!B64)/SUM(Dados!D64)*100)</f>
        <v>58.57133709016394</v>
      </c>
      <c r="J28" s="21">
        <f>IF(SUM(Dados!I64)=0,0,SUM(Dados!G64)/SUM(Dados!I64)*100)</f>
        <v>82.21351826448944</v>
      </c>
      <c r="K28" s="20"/>
      <c r="L28" s="15"/>
      <c r="M28" s="15"/>
    </row>
    <row r="29" spans="1:13" ht="12.75">
      <c r="A29" s="19">
        <f>Dados!Z51</f>
        <v>2004</v>
      </c>
      <c r="B29" s="9">
        <f>Dados!Z55</f>
        <v>5943807</v>
      </c>
      <c r="C29" s="18" t="s">
        <v>37</v>
      </c>
      <c r="D29" s="8"/>
      <c r="E29" s="8"/>
      <c r="H29" s="8" t="s">
        <v>23</v>
      </c>
      <c r="I29" s="21">
        <f>IF(SUM(Dados!D65)=0,0,SUM(Dados!B65)/SUM(Dados!D65)*100)</f>
        <v>73.71715786217204</v>
      </c>
      <c r="J29" s="21">
        <f>IF(SUM(Dados!I65)=0,0,SUM(Dados!G65)/SUM(Dados!I65)*100)</f>
        <v>87.78053490842454</v>
      </c>
      <c r="K29" s="20"/>
      <c r="L29" s="15"/>
      <c r="M29" s="15"/>
    </row>
    <row r="30" spans="1:13" ht="12.75">
      <c r="A30" s="19">
        <f>Dados!Y51</f>
        <v>2003</v>
      </c>
      <c r="B30" s="9">
        <f>Dados!Y55</f>
        <v>5873646</v>
      </c>
      <c r="C30" s="18" t="s">
        <v>37</v>
      </c>
      <c r="D30" s="8"/>
      <c r="E30" s="8"/>
      <c r="H30" s="8" t="s">
        <v>40</v>
      </c>
      <c r="I30" s="21">
        <f>IF(SUM(Dados!D66:D68)=0,0,SUM(Dados!B66:B68)/SUM(Dados!D66:D68)*100)</f>
        <v>62.219485306265895</v>
      </c>
      <c r="J30" s="21">
        <f>IF(SUM(Dados!I66:I68)=0,0,SUM(Dados!G66:G68)/SUM(Dados!I66:I68)*100)</f>
        <v>75.8922074359668</v>
      </c>
      <c r="K30" s="20"/>
      <c r="L30" s="15"/>
      <c r="M30" s="15"/>
    </row>
    <row r="31" spans="1:13" ht="12.75">
      <c r="A31" s="19">
        <f>Dados!X51</f>
        <v>2002</v>
      </c>
      <c r="B31" s="9">
        <f>Dados!X55</f>
        <v>5803283</v>
      </c>
      <c r="C31" s="18" t="s">
        <v>37</v>
      </c>
      <c r="D31" s="8"/>
      <c r="E31" s="8"/>
      <c r="H31" s="8" t="s">
        <v>41</v>
      </c>
      <c r="I31" s="21">
        <f>IF(SUM(Dados!D69:D72)=0,0,SUM(Dados!B69:B72)/SUM(Dados!D69:D72)*100)</f>
        <v>33.921837832049626</v>
      </c>
      <c r="J31" s="21">
        <f>IF(SUM(Dados!I69:I72)=0,0,SUM(Dados!G69:G72)/SUM(Dados!I69:I72)*100)</f>
        <v>43.7926192932452</v>
      </c>
      <c r="K31" s="20"/>
      <c r="L31" s="15"/>
      <c r="M31" s="15"/>
    </row>
    <row r="32" spans="1:13" ht="12.75">
      <c r="A32" s="19">
        <f>Dados!W51</f>
        <v>2001</v>
      </c>
      <c r="B32" s="9">
        <f>Dados!W55</f>
        <v>5730432</v>
      </c>
      <c r="C32" s="18" t="s">
        <v>37</v>
      </c>
      <c r="D32" s="8"/>
      <c r="E32" s="8"/>
      <c r="H32" s="12" t="s">
        <v>18</v>
      </c>
      <c r="I32" s="22">
        <f>IF(SUM(Dados!D63:D72)=0,0,SUM(Dados!B63:B72)/SUM(Dados!D63:D72)*100)</f>
        <v>51.489718217573255</v>
      </c>
      <c r="J32" s="22">
        <f>IF(SUM(Dados!I63:I72)=0,0,SUM(Dados!G63:G72)/SUM(Dados!I63:I72)*100)</f>
        <v>67.99683125164955</v>
      </c>
      <c r="K32" s="20"/>
      <c r="L32" s="15"/>
      <c r="M32" s="15"/>
    </row>
    <row r="33" spans="1:13" ht="12.75">
      <c r="A33" s="23">
        <f>Dados!V51</f>
        <v>2000</v>
      </c>
      <c r="B33" s="13">
        <f>Dados!V55</f>
        <v>5651475</v>
      </c>
      <c r="C33" s="24" t="s">
        <v>42</v>
      </c>
      <c r="D33" s="12"/>
      <c r="E33" s="12"/>
      <c r="H33" s="15" t="s">
        <v>43</v>
      </c>
      <c r="I33" s="15"/>
      <c r="J33" s="15"/>
      <c r="K33" s="15"/>
      <c r="L33" s="15"/>
      <c r="M33" s="15"/>
    </row>
    <row r="34" spans="1:13" ht="12.75">
      <c r="A34" t="s">
        <v>32</v>
      </c>
      <c r="B34" s="25"/>
      <c r="H34" s="15"/>
      <c r="I34" s="15"/>
      <c r="J34" s="15"/>
      <c r="K34" s="15"/>
      <c r="L34" s="15"/>
      <c r="M34" s="15"/>
    </row>
    <row r="35" spans="8:13" ht="12.75">
      <c r="H35" s="15"/>
      <c r="I35" s="15"/>
      <c r="J35" s="15"/>
      <c r="K35" s="15"/>
      <c r="L35" s="15"/>
      <c r="M35" s="15"/>
    </row>
    <row r="36" spans="1:13" ht="12.75">
      <c r="A36" s="26" t="str">
        <f>CONCATENATE("Taxa de crescimento anual estimada (%) (",A27,"-",A24,")")</f>
        <v>Taxa de crescimento anual estimada (%) (2006-2009)</v>
      </c>
      <c r="B36" s="27"/>
      <c r="C36" s="27"/>
      <c r="D36" s="27"/>
      <c r="E36" s="28">
        <f>IF(POP2000=0,0,((POP2009/POP2006)^(1/3)-1)*100)</f>
        <v>0.9744747114492913</v>
      </c>
      <c r="H36" s="15"/>
      <c r="I36" s="15"/>
      <c r="J36" s="15"/>
      <c r="K36" s="15"/>
      <c r="L36" s="15"/>
      <c r="M36" s="15"/>
    </row>
    <row r="37" spans="1:13" ht="12.75">
      <c r="A37" s="29" t="str">
        <f>CONCATENATE("Mulheres em idade fértil (10-49 anos), ",Dados!A30)</f>
        <v>Mulheres em idade fértil (10-49 anos), 2009</v>
      </c>
      <c r="B37" s="29"/>
      <c r="C37" s="29"/>
      <c r="D37" s="29"/>
      <c r="E37" s="9">
        <f>SUM(C8:C12)</f>
        <v>2026337</v>
      </c>
      <c r="K37" s="15"/>
      <c r="L37" s="15"/>
      <c r="M37" s="15"/>
    </row>
    <row r="38" spans="1:5" ht="12.75">
      <c r="A38" s="30" t="str">
        <f>CONCATENATE("Proporção da pop. feminina em idade fértil, ",Dados!A30," (%)")</f>
        <v>Proporção da pop. feminina em idade fértil, 2009 (%)</v>
      </c>
      <c r="B38" s="31"/>
      <c r="C38" s="31"/>
      <c r="D38" s="31"/>
      <c r="E38" s="22">
        <f>IF(C18=0,0,(E37/C18)*100)</f>
        <v>63.3408656624881</v>
      </c>
    </row>
    <row r="39" ht="12.75">
      <c r="A39" t="s">
        <v>32</v>
      </c>
    </row>
  </sheetData>
  <sheetProtection selectLockedCells="1" selectUnlockedCells="1"/>
  <mergeCells count="5">
    <mergeCell ref="A1:M1"/>
    <mergeCell ref="A3:D3"/>
    <mergeCell ref="A22:E22"/>
    <mergeCell ref="H24:J24"/>
    <mergeCell ref="H25:J25"/>
  </mergeCells>
  <printOptions horizontalCentered="1"/>
  <pageMargins left="0.7875" right="0.7875" top="0.9840277777777777" bottom="0.9840277777777777" header="0.5118055555555555" footer="0.5118055555555555"/>
  <pageSetup fitToHeight="1" fitToWidth="1" horizontalDpi="300" verticalDpi="300" orientation="landscape" paperSize="9"/>
  <headerFooter alignWithMargins="0">
    <oddFooter>&amp;RMS/SE/Datasus
Gerado em &amp;D - &amp;T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Plan4">
    <pageSetUpPr fitToPage="1"/>
  </sheetPr>
  <dimension ref="A1:K29"/>
  <sheetViews>
    <sheetView showGridLines="0" showRowColHeaders="0" zoomScale="91" zoomScaleNormal="91" workbookViewId="0" topLeftCell="A1">
      <selection activeCell="A1" sqref="A1"/>
    </sheetView>
  </sheetViews>
  <sheetFormatPr defaultColWidth="9.140625" defaultRowHeight="12.75"/>
  <cols>
    <col min="1" max="1" width="32.140625" style="0" customWidth="1"/>
    <col min="2" max="3" width="8.7109375" style="0" customWidth="1"/>
    <col min="4" max="4" width="13.7109375" style="0" customWidth="1"/>
  </cols>
  <sheetData>
    <row r="1" spans="1:11" ht="12.75">
      <c r="A1" s="4" t="str">
        <f>Dados!C2</f>
        <v>Unidade da Federação: Maranhão - MA</v>
      </c>
      <c r="B1" s="4"/>
      <c r="C1" s="4"/>
      <c r="D1" s="4"/>
      <c r="E1" s="4"/>
      <c r="F1" s="4"/>
      <c r="G1" s="4"/>
      <c r="H1" s="4"/>
      <c r="I1" s="4"/>
      <c r="J1" s="4"/>
      <c r="K1" s="4"/>
    </row>
    <row r="3" spans="1:7" ht="24.75" customHeight="1">
      <c r="A3" s="32" t="s">
        <v>44</v>
      </c>
      <c r="B3" s="32"/>
      <c r="C3" s="32"/>
      <c r="D3" s="33"/>
      <c r="E3" s="33"/>
      <c r="F3" s="33"/>
      <c r="G3" s="33"/>
    </row>
    <row r="4" spans="1:7" ht="12.75">
      <c r="A4" s="7" t="s">
        <v>45</v>
      </c>
      <c r="B4" s="7">
        <f>Dados!M79</f>
        <v>1991</v>
      </c>
      <c r="C4" s="7">
        <f>Dados!V79</f>
        <v>2000</v>
      </c>
      <c r="D4" s="8"/>
      <c r="E4" s="34"/>
      <c r="F4" s="34"/>
      <c r="G4" s="8"/>
    </row>
    <row r="5" spans="1:7" ht="12.75">
      <c r="A5" s="8" t="str">
        <f>Dados!A80</f>
        <v>Rede geral</v>
      </c>
      <c r="B5" s="35">
        <f>IF(Dados!M$93=0,0,Dados!M80/Dados!M$93*100)</f>
        <v>35.33593747613972</v>
      </c>
      <c r="C5" s="35">
        <f>IF(Dados!V$93=0,0,Dados!V80/Dados!V$93*100)</f>
        <v>51.86954846755534</v>
      </c>
      <c r="D5" s="8"/>
      <c r="E5" s="34"/>
      <c r="F5" s="34"/>
      <c r="G5" s="8"/>
    </row>
    <row r="6" spans="1:7" ht="12.75">
      <c r="A6" s="8" t="str">
        <f>Dados!A83</f>
        <v>Poço ou nascente (na propriedade)</v>
      </c>
      <c r="B6" s="35">
        <f>IF(Dados!M$93=0,0,Dados!M83/Dados!M$93*100)</f>
        <v>30.822972245212927</v>
      </c>
      <c r="C6" s="35">
        <f>IF(Dados!V$93=0,0,Dados!V83/Dados!V$93*100)</f>
        <v>31.04648228161232</v>
      </c>
      <c r="D6" s="8"/>
      <c r="E6" s="34"/>
      <c r="F6" s="34"/>
      <c r="G6" s="8"/>
    </row>
    <row r="7" spans="1:7" ht="12.75">
      <c r="A7" s="12" t="str">
        <f>Dados!A88</f>
        <v>Outra forma</v>
      </c>
      <c r="B7" s="36">
        <f>IF(Dados!M$93=0,0,Dados!M88/Dados!M$93*100)</f>
        <v>33.84109027864735</v>
      </c>
      <c r="C7" s="36">
        <f>IF(Dados!V$93=0,0,Dados!V88/Dados!V$93*100)</f>
        <v>17.08396925083234</v>
      </c>
      <c r="D7" s="8"/>
      <c r="E7" s="34"/>
      <c r="F7" s="34"/>
      <c r="G7" s="8"/>
    </row>
    <row r="8" spans="1:6" ht="12.75">
      <c r="A8" t="s">
        <v>46</v>
      </c>
      <c r="E8" s="37"/>
      <c r="F8" s="37"/>
    </row>
    <row r="9" spans="4:7" ht="12.75">
      <c r="D9" s="33"/>
      <c r="E9" s="33"/>
      <c r="F9" s="33"/>
      <c r="G9" s="33"/>
    </row>
    <row r="10" spans="1:7" ht="24.75" customHeight="1">
      <c r="A10" s="32" t="s">
        <v>47</v>
      </c>
      <c r="B10" s="32"/>
      <c r="C10" s="32"/>
      <c r="D10" s="8"/>
      <c r="E10" s="8"/>
      <c r="F10" s="8"/>
      <c r="G10" s="8"/>
    </row>
    <row r="11" spans="1:7" ht="12.75">
      <c r="A11" s="7" t="s">
        <v>48</v>
      </c>
      <c r="B11" s="7">
        <f>Dados!M97</f>
        <v>1991</v>
      </c>
      <c r="C11" s="7">
        <f>Dados!V97</f>
        <v>2000</v>
      </c>
      <c r="D11" s="8"/>
      <c r="E11" s="34"/>
      <c r="F11" s="34"/>
      <c r="G11" s="8"/>
    </row>
    <row r="12" spans="1:7" ht="12.75">
      <c r="A12" s="8" t="str">
        <f>Dados!A98</f>
        <v>Rede geral de esgoto ou pluvial</v>
      </c>
      <c r="B12" s="35">
        <f>IF(Dados!M$106=0,0,Dados!M98/Dados!M$106*100)</f>
        <v>6.857569269893238</v>
      </c>
      <c r="C12" s="35">
        <f>IF(Dados!V$106=0,0,Dados!V98/Dados!V$106*100)</f>
        <v>8.48790232449701</v>
      </c>
      <c r="D12" s="8"/>
      <c r="E12" s="34"/>
      <c r="F12" s="34"/>
      <c r="G12" s="8"/>
    </row>
    <row r="13" spans="1:7" ht="12.75">
      <c r="A13" s="8" t="str">
        <f>Dados!A99</f>
        <v>Fossa séptica</v>
      </c>
      <c r="B13" s="35">
        <f>IF(Dados!M$106=0,0,Dados!M99/Dados!M$106*100)</f>
        <v>11.118345972282881</v>
      </c>
      <c r="C13" s="35">
        <f>IF(Dados!V$106=0,0,Dados!V99/Dados!V$106*100)</f>
        <v>14.642241972745653</v>
      </c>
      <c r="D13" s="8"/>
      <c r="E13" s="34"/>
      <c r="F13" s="34"/>
      <c r="G13" s="8"/>
    </row>
    <row r="14" spans="1:7" ht="12.75">
      <c r="A14" s="8" t="str">
        <f>Dados!A100</f>
        <v>Fossa rudimendar</v>
      </c>
      <c r="B14" s="35">
        <f>IF(Dados!M$106=0,0,Dados!M100/Dados!M$106*100)</f>
        <v>30.814807575429025</v>
      </c>
      <c r="C14" s="35">
        <f>IF(Dados!V$106=0,0,Dados!V100/Dados!V$106*100)</f>
        <v>31.353788726551947</v>
      </c>
      <c r="D14" s="8"/>
      <c r="E14" s="34"/>
      <c r="F14" s="34"/>
      <c r="G14" s="8"/>
    </row>
    <row r="15" spans="1:7" ht="12.75">
      <c r="A15" s="8" t="str">
        <f>Dados!A101</f>
        <v>Vala</v>
      </c>
      <c r="B15" s="35">
        <f>IF(Dados!M$106=0,0,Dados!M101/Dados!M$106*100)</f>
        <v>1.8841655290085018</v>
      </c>
      <c r="C15" s="35">
        <f>IF(Dados!V$106=0,0,Dados!V101/Dados!V$106*100)</f>
        <v>3.0031038770232774</v>
      </c>
      <c r="D15" s="8"/>
      <c r="E15" s="34"/>
      <c r="F15" s="34"/>
      <c r="G15" s="8"/>
    </row>
    <row r="16" spans="1:7" ht="12.75">
      <c r="A16" s="8" t="str">
        <f>Dados!A102</f>
        <v>Rio, lago ou mar</v>
      </c>
      <c r="B16" s="35">
        <f>IF(Dados!M$106=0,0,Dados!M102/Dados!M$106*100)</f>
        <v>0</v>
      </c>
      <c r="C16" s="35">
        <f>IF(Dados!V$106=0,0,Dados!V102/Dados!V$106*100)</f>
        <v>0.615734966269137</v>
      </c>
      <c r="D16" s="8"/>
      <c r="E16" s="34"/>
      <c r="F16" s="34"/>
      <c r="G16" s="8"/>
    </row>
    <row r="17" spans="1:7" ht="12.75">
      <c r="A17" s="8" t="str">
        <f>Dados!A103</f>
        <v>Outro escoadouro</v>
      </c>
      <c r="B17" s="35">
        <f>IF(Dados!M$106=0,0,Dados!M103/Dados!M$106*100)</f>
        <v>1.0852902580829722</v>
      </c>
      <c r="C17" s="35">
        <f>IF(Dados!V$106=0,0,Dados!V103/Dados!V$106*100)</f>
        <v>1.198074801886727</v>
      </c>
      <c r="D17" s="8"/>
      <c r="E17" s="34"/>
      <c r="F17" s="34"/>
      <c r="G17" s="8"/>
    </row>
    <row r="18" spans="1:7" ht="12.75">
      <c r="A18" s="8" t="str">
        <f>Dados!A104</f>
        <v>Não sabe o tipo de escoadouro</v>
      </c>
      <c r="B18" s="35">
        <f>IF(Dados!M$106=0,0,Dados!M104/Dados!M$106*100)</f>
        <v>0.09581779551879757</v>
      </c>
      <c r="C18" s="35">
        <f>IF(Dados!V$106=0,0,Dados!V104/Dados!V$106*100)</f>
        <v>0</v>
      </c>
      <c r="D18" s="8"/>
      <c r="E18" s="34"/>
      <c r="F18" s="34"/>
      <c r="G18" s="8"/>
    </row>
    <row r="19" spans="1:7" ht="12.75">
      <c r="A19" s="12" t="str">
        <f>Dados!A105</f>
        <v>Não tem instalação sanitária</v>
      </c>
      <c r="B19" s="36">
        <f>IF(Dados!M$106=0,0,Dados!M105/Dados!M$106*100)</f>
        <v>48.14400359978458</v>
      </c>
      <c r="C19" s="36">
        <f>IF(Dados!V$106=0,0,Dados!V105/Dados!V$106*100)</f>
        <v>40.69915333102625</v>
      </c>
      <c r="D19" s="8"/>
      <c r="E19" s="34"/>
      <c r="F19" s="34"/>
      <c r="G19" s="8"/>
    </row>
    <row r="20" spans="1:7" ht="12.75">
      <c r="A20" t="s">
        <v>46</v>
      </c>
      <c r="D20" s="33"/>
      <c r="E20" s="38"/>
      <c r="F20" s="38"/>
      <c r="G20" s="33"/>
    </row>
    <row r="21" spans="4:7" ht="12.75">
      <c r="D21" s="8"/>
      <c r="E21" s="8"/>
      <c r="F21" s="8"/>
      <c r="G21" s="8"/>
    </row>
    <row r="22" spans="1:7" ht="12.75" customHeight="1">
      <c r="A22" s="32" t="s">
        <v>49</v>
      </c>
      <c r="B22" s="32"/>
      <c r="C22" s="32"/>
      <c r="D22" s="8"/>
      <c r="E22" s="8"/>
      <c r="F22" s="8"/>
      <c r="G22" s="8"/>
    </row>
    <row r="23" spans="1:7" ht="12.75">
      <c r="A23" s="7" t="s">
        <v>50</v>
      </c>
      <c r="B23" s="7">
        <f>Dados!M110</f>
        <v>1991</v>
      </c>
      <c r="C23" s="7">
        <f>Dados!V110</f>
        <v>2000</v>
      </c>
      <c r="D23" s="8"/>
      <c r="E23" s="34"/>
      <c r="F23" s="34"/>
      <c r="G23" s="8"/>
    </row>
    <row r="24" spans="1:7" ht="12.75">
      <c r="A24" s="8" t="str">
        <f>Dados!A111</f>
        <v>Coletado</v>
      </c>
      <c r="B24" s="35">
        <f>IF(Dados!M$120=0,0,Dados!M111/Dados!M$120*100)</f>
        <v>15.866966784453737</v>
      </c>
      <c r="C24" s="35">
        <f>IF(Dados!V$120=0,0,Dados!V111/Dados!V$120*100)</f>
        <v>32.793982678346474</v>
      </c>
      <c r="D24" s="8"/>
      <c r="E24" s="34"/>
      <c r="F24" s="34"/>
      <c r="G24" s="8"/>
    </row>
    <row r="25" spans="1:7" ht="12.75">
      <c r="A25" s="8" t="str">
        <f>Dados!A114</f>
        <v>Queimado (na propriedade)</v>
      </c>
      <c r="B25" s="35">
        <f>IF(Dados!M$120=0,0,Dados!M114/Dados!M$120*100)</f>
        <v>18.55957714747613</v>
      </c>
      <c r="C25" s="35">
        <f>IF(Dados!V$120=0,0,Dados!V114/Dados!V$120*100)</f>
        <v>30.83421392582291</v>
      </c>
      <c r="D25" s="8"/>
      <c r="E25" s="34"/>
      <c r="F25" s="34"/>
      <c r="G25" s="8"/>
    </row>
    <row r="26" spans="1:7" ht="12.75">
      <c r="A26" s="8" t="str">
        <f>Dados!A115</f>
        <v>Enterrado (na propriedade)</v>
      </c>
      <c r="B26" s="35">
        <f>IF(Dados!M$120=0,0,Dados!M115/Dados!M$120*100)</f>
        <v>2.5501053160959035</v>
      </c>
      <c r="C26" s="35">
        <f>IF(Dados!V$120=0,0,Dados!V115/Dados!V$120*100)</f>
        <v>3.2272519939564606</v>
      </c>
      <c r="D26" s="8"/>
      <c r="E26" s="34"/>
      <c r="F26" s="34"/>
      <c r="G26" s="8"/>
    </row>
    <row r="27" spans="1:6" ht="12.75">
      <c r="A27" s="8" t="str">
        <f>Dados!A116</f>
        <v>Jogado</v>
      </c>
      <c r="B27" s="35">
        <f>IF(Dados!M$120=0,0,Dados!M116/Dados!M$120*100)</f>
        <v>47.63146187292639</v>
      </c>
      <c r="C27" s="35">
        <f>IF(Dados!V$120=0,0,Dados!V116/Dados!V$120*100)</f>
        <v>28.558286792395027</v>
      </c>
      <c r="E27" s="37"/>
      <c r="F27" s="37"/>
    </row>
    <row r="28" spans="1:6" ht="12.75">
      <c r="A28" s="12" t="str">
        <f>Dados!A119</f>
        <v>Outro destino</v>
      </c>
      <c r="B28" s="36">
        <f>IF(Dados!M$120=0,0,Dados!M119/Dados!M$120*100)</f>
        <v>15.39188887904785</v>
      </c>
      <c r="C28" s="36">
        <f>IF(Dados!V$120=0,0,Dados!V119/Dados!V$120*100)</f>
        <v>4.586264609479123</v>
      </c>
      <c r="E28" s="37"/>
      <c r="F28" s="37"/>
    </row>
    <row r="29" ht="12.75">
      <c r="A29" t="s">
        <v>46</v>
      </c>
    </row>
  </sheetData>
  <sheetProtection selectLockedCells="1" selectUnlockedCells="1"/>
  <mergeCells count="4">
    <mergeCell ref="A1:K1"/>
    <mergeCell ref="A3:C3"/>
    <mergeCell ref="A10:C10"/>
    <mergeCell ref="A22:C22"/>
  </mergeCells>
  <printOptions horizontalCentered="1"/>
  <pageMargins left="0.7875" right="0.7875" top="0.9840277777777777" bottom="0.9840277777777777" header="0.5118055555555555" footer="0.5118055555555555"/>
  <pageSetup fitToHeight="1" fitToWidth="1" horizontalDpi="300" verticalDpi="300" orientation="landscape" paperSize="9"/>
  <headerFooter alignWithMargins="0">
    <oddFooter>&amp;RMS/SE/Datasus
Gerado em &amp;D - &amp;T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Plan5">
    <pageSetUpPr fitToPage="1"/>
  </sheetPr>
  <dimension ref="A1:N70"/>
  <sheetViews>
    <sheetView showGridLines="0" showRowColHeaders="0" zoomScale="85" zoomScaleNormal="85" workbookViewId="0" topLeftCell="A1">
      <selection activeCell="A1" sqref="A1"/>
    </sheetView>
  </sheetViews>
  <sheetFormatPr defaultColWidth="9.140625" defaultRowHeight="12.75"/>
  <cols>
    <col min="1" max="1" width="45.57421875" style="15" customWidth="1"/>
    <col min="2" max="5" width="10.7109375" style="15" customWidth="1"/>
    <col min="6" max="6" width="11.421875" style="15" customWidth="1"/>
    <col min="7" max="7" width="10.7109375" style="15" customWidth="1"/>
    <col min="8" max="8" width="9.140625" style="15" customWidth="1"/>
    <col min="10" max="14" width="10.7109375" style="0" customWidth="1"/>
  </cols>
  <sheetData>
    <row r="1" spans="1:14" ht="12.75">
      <c r="A1" s="4" t="str">
        <f>Dados!C2</f>
        <v>Unidade da Federação: Maranhão - MA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3" spans="1:14" ht="12.75" customHeight="1">
      <c r="A3" s="39" t="s">
        <v>51</v>
      </c>
      <c r="B3" s="39"/>
      <c r="C3" s="39"/>
      <c r="D3" s="39"/>
      <c r="E3" s="39"/>
      <c r="F3" s="39"/>
      <c r="G3" s="6"/>
      <c r="H3" s="40" t="s">
        <v>52</v>
      </c>
      <c r="I3" s="40"/>
      <c r="J3" s="40"/>
      <c r="K3" s="40"/>
      <c r="L3" s="40"/>
      <c r="M3" s="40"/>
      <c r="N3" s="40"/>
    </row>
    <row r="4" spans="1:14" ht="12.75">
      <c r="A4" s="41" t="str">
        <f>IF(Dados!A123="Qano","",Dados!A123)</f>
        <v> Dez/2009</v>
      </c>
      <c r="B4" s="41"/>
      <c r="C4" s="41"/>
      <c r="D4" s="41"/>
      <c r="E4" s="41"/>
      <c r="F4" s="41"/>
      <c r="G4" s="6"/>
      <c r="H4" s="40"/>
      <c r="I4" s="40"/>
      <c r="J4" s="40"/>
      <c r="K4" s="40"/>
      <c r="L4" s="40"/>
      <c r="M4" s="40"/>
      <c r="N4" s="40"/>
    </row>
    <row r="5" spans="1:14" ht="12.75" customHeight="1">
      <c r="A5" s="7" t="s">
        <v>53</v>
      </c>
      <c r="B5" s="7" t="str">
        <f>Dados!B124</f>
        <v>Público</v>
      </c>
      <c r="C5" s="7" t="str">
        <f>Dados!C124</f>
        <v>Filantropico</v>
      </c>
      <c r="D5" s="7" t="str">
        <f>Dados!D124</f>
        <v>Privado</v>
      </c>
      <c r="E5" s="7" t="str">
        <f>Dados!E124</f>
        <v>Sindicato</v>
      </c>
      <c r="F5" s="7" t="str">
        <f>Dados!G124</f>
        <v>Total</v>
      </c>
      <c r="G5" s="6"/>
      <c r="H5" s="41" t="str">
        <f>Dados!A181</f>
        <v> Dez/2009</v>
      </c>
      <c r="I5" s="41"/>
      <c r="J5" s="41"/>
      <c r="K5" s="41"/>
      <c r="L5" s="41"/>
      <c r="M5" s="41"/>
      <c r="N5" s="41"/>
    </row>
    <row r="6" spans="1:14" ht="12.75">
      <c r="A6" s="8" t="str">
        <f>Dados!A125</f>
        <v>Central de Regulação de Serviços de Saude</v>
      </c>
      <c r="B6" s="42">
        <f>Dados!B125</f>
        <v>8</v>
      </c>
      <c r="C6" s="42">
        <f>Dados!C125</f>
        <v>0</v>
      </c>
      <c r="D6" s="42">
        <f>Dados!D125</f>
        <v>0</v>
      </c>
      <c r="E6" s="42">
        <f>Dados!E125</f>
        <v>0</v>
      </c>
      <c r="F6" s="42">
        <f>Dados!G125</f>
        <v>8</v>
      </c>
      <c r="G6" s="42"/>
      <c r="H6" s="43" t="s">
        <v>54</v>
      </c>
      <c r="I6" s="43"/>
      <c r="J6" s="43"/>
      <c r="K6" s="44" t="s">
        <v>55</v>
      </c>
      <c r="L6" s="44" t="s">
        <v>56</v>
      </c>
      <c r="M6" s="45" t="s">
        <v>57</v>
      </c>
      <c r="N6" s="45"/>
    </row>
    <row r="7" spans="1:14" ht="12.75">
      <c r="A7" s="8" t="str">
        <f>Dados!A126</f>
        <v>Centro de Atenção Hemoterápica e ou Hematológica</v>
      </c>
      <c r="B7" s="42">
        <f>Dados!B126</f>
        <v>0</v>
      </c>
      <c r="C7" s="42">
        <f>Dados!C126</f>
        <v>0</v>
      </c>
      <c r="D7" s="42">
        <f>Dados!D126</f>
        <v>0</v>
      </c>
      <c r="E7" s="42">
        <f>Dados!E126</f>
        <v>0</v>
      </c>
      <c r="F7" s="42">
        <f>Dados!G126</f>
        <v>0</v>
      </c>
      <c r="G7" s="42"/>
      <c r="H7" s="43"/>
      <c r="I7" s="43"/>
      <c r="J7" s="43"/>
      <c r="K7" s="44"/>
      <c r="L7" s="44"/>
      <c r="M7" s="44" t="s">
        <v>58</v>
      </c>
      <c r="N7" s="45" t="s">
        <v>59</v>
      </c>
    </row>
    <row r="8" spans="1:14" ht="12.75">
      <c r="A8" s="8" t="str">
        <f>Dados!A127</f>
        <v>Centro de Atenção Psicossocial</v>
      </c>
      <c r="B8" s="42">
        <f>Dados!B127</f>
        <v>66</v>
      </c>
      <c r="C8" s="42">
        <f>Dados!C127</f>
        <v>0</v>
      </c>
      <c r="D8" s="42">
        <f>Dados!D127</f>
        <v>0</v>
      </c>
      <c r="E8" s="42">
        <f>Dados!E127</f>
        <v>0</v>
      </c>
      <c r="F8" s="42">
        <f>Dados!G127</f>
        <v>66</v>
      </c>
      <c r="G8" s="42"/>
      <c r="H8" s="46" t="s">
        <v>60</v>
      </c>
      <c r="I8" s="46"/>
      <c r="J8" s="46"/>
      <c r="K8" s="47">
        <f>Dados!B188</f>
        <v>272</v>
      </c>
      <c r="L8" s="47">
        <f>Dados!C188</f>
        <v>70</v>
      </c>
      <c r="M8" s="47">
        <f>Dados!D188</f>
        <v>1</v>
      </c>
      <c r="N8" s="47">
        <f>Dados!E188</f>
        <v>12</v>
      </c>
    </row>
    <row r="9" spans="1:14" ht="12.75">
      <c r="A9" s="8" t="str">
        <f>Dados!A128</f>
        <v>Centro de Apoio a Saúde da Família</v>
      </c>
      <c r="B9" s="42">
        <f>Dados!B128</f>
        <v>16</v>
      </c>
      <c r="C9" s="42">
        <f>Dados!C128</f>
        <v>0</v>
      </c>
      <c r="D9" s="42">
        <f>Dados!D128</f>
        <v>0</v>
      </c>
      <c r="E9" s="42">
        <f>Dados!E128</f>
        <v>0</v>
      </c>
      <c r="F9" s="42">
        <f>Dados!G128</f>
        <v>16</v>
      </c>
      <c r="G9" s="42"/>
      <c r="H9" s="46" t="s">
        <v>61</v>
      </c>
      <c r="I9" s="46"/>
      <c r="J9" s="46"/>
      <c r="K9" s="47">
        <f>Dados!B198</f>
        <v>2652</v>
      </c>
      <c r="L9" s="47">
        <f>Dados!C198</f>
        <v>827</v>
      </c>
      <c r="M9" s="47">
        <f>Dados!D198</f>
        <v>9</v>
      </c>
      <c r="N9" s="47">
        <f>Dados!E198</f>
        <v>364</v>
      </c>
    </row>
    <row r="10" spans="1:14" ht="12.75">
      <c r="A10" s="8" t="str">
        <f>Dados!A129</f>
        <v>Centro de Parto Normal</v>
      </c>
      <c r="B10" s="42">
        <f>Dados!B129</f>
        <v>1</v>
      </c>
      <c r="C10" s="42">
        <f>Dados!C129</f>
        <v>0</v>
      </c>
      <c r="D10" s="42">
        <f>Dados!D129</f>
        <v>0</v>
      </c>
      <c r="E10" s="42">
        <f>Dados!E129</f>
        <v>0</v>
      </c>
      <c r="F10" s="42">
        <f>Dados!G129</f>
        <v>1</v>
      </c>
      <c r="G10" s="42"/>
      <c r="H10" s="46" t="s">
        <v>62</v>
      </c>
      <c r="I10" s="46"/>
      <c r="J10" s="46"/>
      <c r="K10" s="47">
        <f>Dados!B208</f>
        <v>280</v>
      </c>
      <c r="L10" s="47">
        <f>Dados!C208</f>
        <v>34</v>
      </c>
      <c r="M10" s="47">
        <f>Dados!D208</f>
        <v>0</v>
      </c>
      <c r="N10" s="47">
        <f>Dados!E208</f>
        <v>8</v>
      </c>
    </row>
    <row r="11" spans="1:14" ht="12.75">
      <c r="A11" s="8" t="str">
        <f>Dados!A130</f>
        <v>Centro de Saude/Unidade Básica de Saúde</v>
      </c>
      <c r="B11" s="42">
        <f>Dados!B130</f>
        <v>1019</v>
      </c>
      <c r="C11" s="42">
        <f>Dados!C130</f>
        <v>1</v>
      </c>
      <c r="D11" s="42">
        <f>Dados!D130</f>
        <v>6</v>
      </c>
      <c r="E11" s="42">
        <f>Dados!E130</f>
        <v>0</v>
      </c>
      <c r="F11" s="42">
        <f>Dados!G130</f>
        <v>1026</v>
      </c>
      <c r="G11" s="42"/>
      <c r="H11" s="46" t="s">
        <v>63</v>
      </c>
      <c r="I11" s="46"/>
      <c r="J11" s="46"/>
      <c r="K11" s="47">
        <f>Dados!B218</f>
        <v>515</v>
      </c>
      <c r="L11" s="47">
        <f>Dados!C218</f>
        <v>345</v>
      </c>
      <c r="M11" s="47">
        <f>Dados!D218</f>
        <v>1</v>
      </c>
      <c r="N11" s="47">
        <f>Dados!E218</f>
        <v>108</v>
      </c>
    </row>
    <row r="12" spans="1:14" ht="12.75">
      <c r="A12" s="8" t="str">
        <f>Dados!A131</f>
        <v>Clinica Especializada/Ambulatório Especializado</v>
      </c>
      <c r="B12" s="42">
        <f>Dados!B131</f>
        <v>69</v>
      </c>
      <c r="C12" s="42">
        <f>Dados!C131</f>
        <v>9</v>
      </c>
      <c r="D12" s="42">
        <f>Dados!D131</f>
        <v>264</v>
      </c>
      <c r="E12" s="42">
        <f>Dados!E131</f>
        <v>1</v>
      </c>
      <c r="F12" s="42">
        <f>Dados!G131</f>
        <v>343</v>
      </c>
      <c r="G12" s="42"/>
      <c r="H12" s="46" t="s">
        <v>64</v>
      </c>
      <c r="I12" s="46"/>
      <c r="J12" s="46"/>
      <c r="K12" s="47">
        <f>Dados!B228</f>
        <v>173</v>
      </c>
      <c r="L12" s="47"/>
      <c r="M12" s="47"/>
      <c r="N12" s="47"/>
    </row>
    <row r="13" spans="1:14" ht="12.75">
      <c r="A13" s="8" t="str">
        <f>Dados!A132</f>
        <v>Consultório Isolado</v>
      </c>
      <c r="B13" s="42">
        <f>Dados!B132</f>
        <v>22</v>
      </c>
      <c r="C13" s="42">
        <f>Dados!C132</f>
        <v>4</v>
      </c>
      <c r="D13" s="42">
        <f>Dados!D132</f>
        <v>391</v>
      </c>
      <c r="E13" s="42">
        <f>Dados!E132</f>
        <v>10</v>
      </c>
      <c r="F13" s="42">
        <f>Dados!G132</f>
        <v>427</v>
      </c>
      <c r="G13" s="42"/>
      <c r="H13" s="12" t="s">
        <v>65</v>
      </c>
      <c r="I13" s="12"/>
      <c r="J13" s="12"/>
      <c r="K13" s="48">
        <f>Dados!B238</f>
        <v>8</v>
      </c>
      <c r="L13" s="48">
        <f>Dados!C238</f>
        <v>19</v>
      </c>
      <c r="M13" s="48">
        <f>Dados!D238</f>
        <v>0</v>
      </c>
      <c r="N13" s="48">
        <f>Dados!E238</f>
        <v>7</v>
      </c>
    </row>
    <row r="14" spans="1:8" ht="12.75">
      <c r="A14" s="8" t="str">
        <f>Dados!A133</f>
        <v>Cooperativa</v>
      </c>
      <c r="B14" s="42">
        <f>Dados!B133</f>
        <v>0</v>
      </c>
      <c r="C14" s="42">
        <f>Dados!C133</f>
        <v>0</v>
      </c>
      <c r="D14" s="42">
        <f>Dados!D133</f>
        <v>14</v>
      </c>
      <c r="E14" s="42">
        <f>Dados!E133</f>
        <v>0</v>
      </c>
      <c r="F14" s="42">
        <f>Dados!G133</f>
        <v>14</v>
      </c>
      <c r="G14" s="42"/>
      <c r="H14" s="8" t="s">
        <v>66</v>
      </c>
    </row>
    <row r="15" spans="1:8" ht="12.75">
      <c r="A15" s="8" t="str">
        <f>Dados!A134</f>
        <v>Farmácia Medic Excepcional e Prog Farmácia Popular</v>
      </c>
      <c r="B15" s="42">
        <f>Dados!B134</f>
        <v>13</v>
      </c>
      <c r="C15" s="42">
        <f>Dados!C134</f>
        <v>0</v>
      </c>
      <c r="D15" s="42">
        <f>Dados!D134</f>
        <v>0</v>
      </c>
      <c r="E15" s="42">
        <f>Dados!E134</f>
        <v>0</v>
      </c>
      <c r="F15" s="42">
        <f>Dados!G134</f>
        <v>13</v>
      </c>
      <c r="G15" s="42"/>
      <c r="H15"/>
    </row>
    <row r="16" spans="1:8" ht="12.75" customHeight="1">
      <c r="A16" s="8" t="str">
        <f>Dados!A135</f>
        <v>Hospital Dia</v>
      </c>
      <c r="B16" s="42">
        <f>Dados!B135</f>
        <v>0</v>
      </c>
      <c r="C16" s="42">
        <f>Dados!C135</f>
        <v>0</v>
      </c>
      <c r="D16" s="42">
        <f>Dados!D135</f>
        <v>13</v>
      </c>
      <c r="E16" s="42">
        <f>Dados!E135</f>
        <v>0</v>
      </c>
      <c r="F16" s="42">
        <f>Dados!G135</f>
        <v>13</v>
      </c>
      <c r="G16" s="42"/>
      <c r="H16"/>
    </row>
    <row r="17" spans="1:12" ht="12.75">
      <c r="A17" s="8" t="str">
        <f>Dados!A136</f>
        <v>Hospital Especializado</v>
      </c>
      <c r="B17" s="42">
        <f>Dados!B136</f>
        <v>17</v>
      </c>
      <c r="C17" s="42">
        <f>Dados!C136</f>
        <v>5</v>
      </c>
      <c r="D17" s="42">
        <f>Dados!D136</f>
        <v>17</v>
      </c>
      <c r="E17" s="42">
        <f>Dados!E136</f>
        <v>0</v>
      </c>
      <c r="F17" s="42">
        <f>Dados!G136</f>
        <v>39</v>
      </c>
      <c r="G17" s="42"/>
      <c r="H17" s="39" t="s">
        <v>67</v>
      </c>
      <c r="I17" s="39"/>
      <c r="J17" s="39"/>
      <c r="K17" s="39"/>
      <c r="L17" s="39"/>
    </row>
    <row r="18" spans="1:12" ht="12.75">
      <c r="A18" s="8" t="str">
        <f>Dados!A137</f>
        <v>Hospital Geral</v>
      </c>
      <c r="B18" s="42">
        <f>Dados!B137</f>
        <v>113</v>
      </c>
      <c r="C18" s="42">
        <f>Dados!C137</f>
        <v>8</v>
      </c>
      <c r="D18" s="42">
        <f>Dados!D137</f>
        <v>70</v>
      </c>
      <c r="E18" s="42">
        <f>Dados!E137</f>
        <v>0</v>
      </c>
      <c r="F18" s="42">
        <f>Dados!G137</f>
        <v>191</v>
      </c>
      <c r="G18" s="42"/>
      <c r="H18" s="49" t="str">
        <f>Dados!A157</f>
        <v> Dez/2009</v>
      </c>
      <c r="I18" s="49"/>
      <c r="J18" s="49"/>
      <c r="K18" s="49"/>
      <c r="L18" s="49"/>
    </row>
    <row r="19" spans="1:12" ht="12.75" customHeight="1">
      <c r="A19" s="8" t="str">
        <f>Dados!A138</f>
        <v>Laboratório Central de Saúde Pública - LACEN</v>
      </c>
      <c r="B19" s="42">
        <f>Dados!B138</f>
        <v>2</v>
      </c>
      <c r="C19" s="42">
        <f>Dados!C138</f>
        <v>0</v>
      </c>
      <c r="D19" s="42">
        <f>Dados!D138</f>
        <v>0</v>
      </c>
      <c r="E19" s="42">
        <f>Dados!E138</f>
        <v>0</v>
      </c>
      <c r="F19" s="42">
        <f>Dados!G138</f>
        <v>2</v>
      </c>
      <c r="G19" s="42"/>
      <c r="H19" t="s">
        <v>68</v>
      </c>
      <c r="L19" s="50">
        <f>IF(POP2009=0,0,J49/POP2009*1000)</f>
        <v>2.446635530619774</v>
      </c>
    </row>
    <row r="20" spans="1:12" ht="12.75">
      <c r="A20" s="8" t="str">
        <f>Dados!A139</f>
        <v>Policlínica</v>
      </c>
      <c r="B20" s="42">
        <f>Dados!B139</f>
        <v>4</v>
      </c>
      <c r="C20" s="42">
        <f>Dados!C139</f>
        <v>1</v>
      </c>
      <c r="D20" s="42">
        <f>Dados!D139</f>
        <v>58</v>
      </c>
      <c r="E20" s="42">
        <f>Dados!E139</f>
        <v>0</v>
      </c>
      <c r="F20" s="42">
        <f>Dados!G139</f>
        <v>63</v>
      </c>
      <c r="G20" s="42"/>
      <c r="H20" s="51" t="s">
        <v>69</v>
      </c>
      <c r="I20" s="51"/>
      <c r="J20" s="51"/>
      <c r="K20" s="51"/>
      <c r="L20" s="52">
        <f>IF(POP2007=0,0,K49/POP2009*1000)</f>
        <v>2.146499409229712</v>
      </c>
    </row>
    <row r="21" spans="1:8" ht="12.75">
      <c r="A21" s="8" t="str">
        <f>Dados!A140</f>
        <v>Posto de Saúde</v>
      </c>
      <c r="B21" s="42">
        <f>Dados!B140</f>
        <v>1008</v>
      </c>
      <c r="C21" s="42">
        <f>Dados!C140</f>
        <v>4</v>
      </c>
      <c r="D21" s="42">
        <f>Dados!D140</f>
        <v>0</v>
      </c>
      <c r="E21" s="42">
        <f>Dados!E140</f>
        <v>0</v>
      </c>
      <c r="F21" s="42">
        <f>Dados!G140</f>
        <v>1012</v>
      </c>
      <c r="G21" s="42"/>
      <c r="H21" s="8" t="s">
        <v>66</v>
      </c>
    </row>
    <row r="22" spans="1:8" ht="12.75" customHeight="1">
      <c r="A22" s="8" t="str">
        <f>Dados!A141</f>
        <v>Pronto Socorro Especializado</v>
      </c>
      <c r="B22" s="42">
        <f>Dados!B141</f>
        <v>0</v>
      </c>
      <c r="C22" s="42">
        <f>Dados!C141</f>
        <v>0</v>
      </c>
      <c r="D22" s="42">
        <f>Dados!D141</f>
        <v>3</v>
      </c>
      <c r="E22" s="42">
        <f>Dados!E141</f>
        <v>0</v>
      </c>
      <c r="F22" s="42">
        <f>Dados!G141</f>
        <v>3</v>
      </c>
      <c r="G22" s="42"/>
      <c r="H22" t="s">
        <v>70</v>
      </c>
    </row>
    <row r="23" spans="1:8" ht="12.75">
      <c r="A23" s="8" t="str">
        <f>Dados!A142</f>
        <v>Pronto Socorro Geral</v>
      </c>
      <c r="B23" s="42">
        <f>Dados!B142</f>
        <v>6</v>
      </c>
      <c r="C23" s="42">
        <f>Dados!C142</f>
        <v>0</v>
      </c>
      <c r="D23" s="42">
        <f>Dados!D142</f>
        <v>0</v>
      </c>
      <c r="E23" s="42">
        <f>Dados!E142</f>
        <v>0</v>
      </c>
      <c r="F23" s="42">
        <f>Dados!G142</f>
        <v>6</v>
      </c>
      <c r="G23" s="42"/>
      <c r="H23"/>
    </row>
    <row r="24" spans="1:8" ht="12.75">
      <c r="A24" s="8" t="str">
        <f>Dados!A143</f>
        <v>Secretaria de Saúde</v>
      </c>
      <c r="B24" s="42">
        <f>Dados!B143</f>
        <v>22</v>
      </c>
      <c r="C24" s="42">
        <f>Dados!C143</f>
        <v>0</v>
      </c>
      <c r="D24" s="42">
        <f>Dados!D143</f>
        <v>1</v>
      </c>
      <c r="E24" s="42">
        <f>Dados!E143</f>
        <v>0</v>
      </c>
      <c r="F24" s="42">
        <f>Dados!G143</f>
        <v>23</v>
      </c>
      <c r="G24" s="42"/>
      <c r="H24"/>
    </row>
    <row r="25" spans="1:8" ht="12.75">
      <c r="A25" s="8" t="str">
        <f>Dados!A144</f>
        <v>Unid Mista - atend 24h: atenção básica, intern/urg</v>
      </c>
      <c r="B25" s="42">
        <f>Dados!B144</f>
        <v>67</v>
      </c>
      <c r="C25" s="42">
        <f>Dados!C144</f>
        <v>0</v>
      </c>
      <c r="D25" s="42">
        <f>Dados!D144</f>
        <v>1</v>
      </c>
      <c r="E25" s="42">
        <f>Dados!E144</f>
        <v>0</v>
      </c>
      <c r="F25" s="42">
        <f>Dados!G144</f>
        <v>68</v>
      </c>
      <c r="G25" s="42"/>
      <c r="H25"/>
    </row>
    <row r="26" spans="1:8" ht="12.75">
      <c r="A26" s="8" t="str">
        <f>Dados!A145</f>
        <v>Unidade de Atenção à Saúde Indígena</v>
      </c>
      <c r="B26" s="42">
        <f>Dados!B145</f>
        <v>0</v>
      </c>
      <c r="C26" s="42">
        <f>Dados!C145</f>
        <v>0</v>
      </c>
      <c r="D26" s="42">
        <f>Dados!D145</f>
        <v>0</v>
      </c>
      <c r="E26" s="42">
        <f>Dados!E145</f>
        <v>0</v>
      </c>
      <c r="F26" s="42">
        <f>Dados!G145</f>
        <v>0</v>
      </c>
      <c r="G26" s="42"/>
      <c r="H26"/>
    </row>
    <row r="27" spans="1:8" ht="12.75">
      <c r="A27" s="8" t="str">
        <f>Dados!A146</f>
        <v>Unidade de Serviço de Apoio de Diagnose e Terapia</v>
      </c>
      <c r="B27" s="42">
        <f>Dados!B146</f>
        <v>34</v>
      </c>
      <c r="C27" s="42">
        <f>Dados!C146</f>
        <v>1</v>
      </c>
      <c r="D27" s="42">
        <f>Dados!D146</f>
        <v>215</v>
      </c>
      <c r="E27" s="42">
        <f>Dados!E146</f>
        <v>0</v>
      </c>
      <c r="F27" s="42">
        <f>Dados!G146</f>
        <v>250</v>
      </c>
      <c r="G27" s="42"/>
      <c r="H27"/>
    </row>
    <row r="28" spans="1:8" ht="12.75">
      <c r="A28" s="8" t="str">
        <f>Dados!A147</f>
        <v>Unidade de Vigilância em Saúde</v>
      </c>
      <c r="B28" s="42">
        <f>Dados!B147</f>
        <v>98</v>
      </c>
      <c r="C28" s="42">
        <f>Dados!C147</f>
        <v>0</v>
      </c>
      <c r="D28" s="42">
        <f>Dados!D147</f>
        <v>0</v>
      </c>
      <c r="E28" s="42">
        <f>Dados!E147</f>
        <v>0</v>
      </c>
      <c r="F28" s="42">
        <f>Dados!G147</f>
        <v>98</v>
      </c>
      <c r="G28" s="42"/>
      <c r="H28"/>
    </row>
    <row r="29" spans="1:7" ht="12.75">
      <c r="A29" s="8" t="str">
        <f>Dados!A148</f>
        <v>Unidade Móvel Fluvial</v>
      </c>
      <c r="B29" s="42">
        <f>Dados!B148</f>
        <v>0</v>
      </c>
      <c r="C29" s="42">
        <f>Dados!C148</f>
        <v>0</v>
      </c>
      <c r="D29" s="42">
        <f>Dados!D148</f>
        <v>0</v>
      </c>
      <c r="E29" s="42">
        <f>Dados!E148</f>
        <v>0</v>
      </c>
      <c r="F29" s="42">
        <f>Dados!G148</f>
        <v>0</v>
      </c>
      <c r="G29" s="42"/>
    </row>
    <row r="30" spans="1:14" ht="12.75">
      <c r="A30" s="8" t="str">
        <f>Dados!A149</f>
        <v>Unidade Móvel Pré Hospitalar - Urgência/Emergência</v>
      </c>
      <c r="B30" s="42">
        <f>Dados!B149</f>
        <v>11</v>
      </c>
      <c r="C30" s="42">
        <f>Dados!C149</f>
        <v>0</v>
      </c>
      <c r="D30" s="42">
        <f>Dados!D149</f>
        <v>2</v>
      </c>
      <c r="E30" s="42">
        <f>Dados!E149</f>
        <v>0</v>
      </c>
      <c r="F30" s="42">
        <f>Dados!G149</f>
        <v>13</v>
      </c>
      <c r="G30" s="42"/>
      <c r="M30" s="53"/>
      <c r="N30" s="53"/>
    </row>
    <row r="31" spans="1:7" ht="12.75">
      <c r="A31" s="8" t="str">
        <f>Dados!A150</f>
        <v>Unidade Móvel Terrestre</v>
      </c>
      <c r="B31" s="42">
        <f>Dados!B150</f>
        <v>10</v>
      </c>
      <c r="C31" s="42">
        <f>Dados!C150</f>
        <v>0</v>
      </c>
      <c r="D31" s="42">
        <f>Dados!D150</f>
        <v>1</v>
      </c>
      <c r="E31" s="42">
        <f>Dados!E150</f>
        <v>0</v>
      </c>
      <c r="F31" s="42">
        <f>Dados!G150</f>
        <v>11</v>
      </c>
      <c r="G31" s="42"/>
    </row>
    <row r="32" spans="1:7" ht="12.75">
      <c r="A32" s="8" t="str">
        <f>Dados!A151</f>
        <v>Tipo de estabelecimento não informado</v>
      </c>
      <c r="B32" s="42">
        <f>Dados!B151</f>
        <v>0</v>
      </c>
      <c r="C32" s="42">
        <f>Dados!C151</f>
        <v>0</v>
      </c>
      <c r="D32" s="42">
        <f>Dados!D151</f>
        <v>0</v>
      </c>
      <c r="E32" s="42">
        <f>Dados!E151</f>
        <v>0</v>
      </c>
      <c r="F32" s="42">
        <f>Dados!G151</f>
        <v>0</v>
      </c>
      <c r="G32" s="42"/>
    </row>
    <row r="33" spans="1:7" ht="12.75">
      <c r="A33" s="12" t="str">
        <f>Dados!A152</f>
        <v>Total</v>
      </c>
      <c r="B33" s="54">
        <f>Dados!B152</f>
        <v>2606</v>
      </c>
      <c r="C33" s="54">
        <f>Dados!C152</f>
        <v>33</v>
      </c>
      <c r="D33" s="54">
        <f>Dados!D152</f>
        <v>1056</v>
      </c>
      <c r="E33" s="54">
        <f>Dados!E152</f>
        <v>11</v>
      </c>
      <c r="F33" s="54">
        <f>Dados!G152</f>
        <v>3706</v>
      </c>
      <c r="G33" s="42"/>
    </row>
    <row r="34" spans="1:7" ht="12.75">
      <c r="A34" s="8" t="s">
        <v>66</v>
      </c>
      <c r="B34" s="42"/>
      <c r="C34" s="42"/>
      <c r="D34" s="42"/>
      <c r="E34" s="42"/>
      <c r="F34" s="42"/>
      <c r="G34" s="42"/>
    </row>
    <row r="35" spans="1:7" ht="12.75">
      <c r="A35" s="8" t="s">
        <v>71</v>
      </c>
      <c r="B35" s="42"/>
      <c r="C35" s="42"/>
      <c r="D35" s="42"/>
      <c r="E35" s="42"/>
      <c r="F35" s="42"/>
      <c r="G35" s="42"/>
    </row>
    <row r="36" ht="12.75">
      <c r="H36"/>
    </row>
    <row r="39" spans="1:13" ht="12.75">
      <c r="A39" s="39" t="s">
        <v>72</v>
      </c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3"/>
      <c r="M39" s="33"/>
    </row>
    <row r="40" spans="1:13" ht="12.75">
      <c r="A40" s="41" t="str">
        <f>Dados!A157</f>
        <v> Dez/2009</v>
      </c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53"/>
      <c r="M40" s="53"/>
    </row>
    <row r="41" spans="1:12" ht="12.75">
      <c r="A41" s="55">
        <f>Dados!A158</f>
        <v>0</v>
      </c>
      <c r="B41" s="56" t="str">
        <f>Dados!B158</f>
        <v>Público</v>
      </c>
      <c r="C41" s="56"/>
      <c r="D41" s="56" t="str">
        <f>Dados!C158</f>
        <v>Filantropico</v>
      </c>
      <c r="E41" s="56"/>
      <c r="F41" s="56" t="str">
        <f>Dados!D158</f>
        <v>Privado</v>
      </c>
      <c r="G41" s="56"/>
      <c r="H41" s="56" t="str">
        <f>Dados!E158</f>
        <v>Sindicato</v>
      </c>
      <c r="I41" s="56"/>
      <c r="J41" s="57" t="str">
        <f>Dados!G158</f>
        <v>Total</v>
      </c>
      <c r="K41" s="57"/>
      <c r="L41" s="15"/>
    </row>
    <row r="42" spans="1:11" s="60" customFormat="1" ht="12.75">
      <c r="A42" s="55"/>
      <c r="B42" s="58" t="s">
        <v>73</v>
      </c>
      <c r="C42" s="58" t="s">
        <v>55</v>
      </c>
      <c r="D42" s="58" t="s">
        <v>73</v>
      </c>
      <c r="E42" s="58" t="s">
        <v>55</v>
      </c>
      <c r="F42" s="58" t="s">
        <v>73</v>
      </c>
      <c r="G42" s="58" t="s">
        <v>55</v>
      </c>
      <c r="H42" s="58" t="s">
        <v>73</v>
      </c>
      <c r="I42" s="58" t="s">
        <v>55</v>
      </c>
      <c r="J42" s="58" t="s">
        <v>73</v>
      </c>
      <c r="K42" s="59" t="s">
        <v>55</v>
      </c>
    </row>
    <row r="43" spans="1:11" ht="12.75">
      <c r="A43" s="8" t="str">
        <f>Dados!A159</f>
        <v>Cirúrgicos</v>
      </c>
      <c r="B43" s="42">
        <f>Dados!B159</f>
        <v>1943</v>
      </c>
      <c r="C43" s="42">
        <f>Dados!B171</f>
        <v>1934</v>
      </c>
      <c r="D43" s="42">
        <f>Dados!C159</f>
        <v>389</v>
      </c>
      <c r="E43" s="42">
        <f>Dados!C171</f>
        <v>262</v>
      </c>
      <c r="F43" s="42">
        <f>Dados!D159</f>
        <v>1056</v>
      </c>
      <c r="G43" s="42">
        <f>Dados!D171</f>
        <v>645</v>
      </c>
      <c r="H43" s="42">
        <f>Dados!E159</f>
        <v>0</v>
      </c>
      <c r="I43" s="42">
        <f>Dados!E171</f>
        <v>0</v>
      </c>
      <c r="J43" s="42">
        <f>Dados!G159</f>
        <v>3388</v>
      </c>
      <c r="K43" s="42">
        <f>Dados!G171</f>
        <v>2841</v>
      </c>
    </row>
    <row r="44" spans="1:11" ht="12.75">
      <c r="A44" s="8" t="str">
        <f>Dados!A160</f>
        <v>Clínicos</v>
      </c>
      <c r="B44" s="42">
        <f>Dados!B160</f>
        <v>2873</v>
      </c>
      <c r="C44" s="42">
        <f>Dados!B172</f>
        <v>2870</v>
      </c>
      <c r="D44" s="42">
        <f>Dados!C160</f>
        <v>369</v>
      </c>
      <c r="E44" s="42">
        <f>Dados!C172</f>
        <v>332</v>
      </c>
      <c r="F44" s="42">
        <f>Dados!D160</f>
        <v>1326</v>
      </c>
      <c r="G44" s="42">
        <f>Dados!D172</f>
        <v>866</v>
      </c>
      <c r="H44" s="42">
        <f>Dados!E160</f>
        <v>0</v>
      </c>
      <c r="I44" s="42">
        <f>Dados!E172</f>
        <v>0</v>
      </c>
      <c r="J44" s="42">
        <f>Dados!G160</f>
        <v>4568</v>
      </c>
      <c r="K44" s="42">
        <f>Dados!G172</f>
        <v>4068</v>
      </c>
    </row>
    <row r="45" spans="1:11" ht="12.75">
      <c r="A45" s="8" t="str">
        <f>Dados!A161</f>
        <v>Obstétrico</v>
      </c>
      <c r="B45" s="42">
        <f>Dados!B161</f>
        <v>1912</v>
      </c>
      <c r="C45" s="42">
        <f>Dados!B173</f>
        <v>1912</v>
      </c>
      <c r="D45" s="42">
        <f>Dados!C161</f>
        <v>193</v>
      </c>
      <c r="E45" s="42">
        <f>Dados!C173</f>
        <v>178</v>
      </c>
      <c r="F45" s="42">
        <f>Dados!D161</f>
        <v>847</v>
      </c>
      <c r="G45" s="42">
        <f>Dados!D173</f>
        <v>613</v>
      </c>
      <c r="H45" s="42">
        <f>Dados!E161</f>
        <v>0</v>
      </c>
      <c r="I45" s="42">
        <f>Dados!E173</f>
        <v>0</v>
      </c>
      <c r="J45" s="42">
        <f>Dados!G161</f>
        <v>2952</v>
      </c>
      <c r="K45" s="42">
        <f>Dados!G173</f>
        <v>2703</v>
      </c>
    </row>
    <row r="46" spans="1:11" ht="12.75">
      <c r="A46" s="8" t="str">
        <f>Dados!A162</f>
        <v>Pediátrico</v>
      </c>
      <c r="B46" s="42">
        <f>Dados!B162</f>
        <v>2071</v>
      </c>
      <c r="C46" s="42">
        <f>Dados!B174</f>
        <v>2067</v>
      </c>
      <c r="D46" s="42">
        <f>Dados!C162</f>
        <v>163</v>
      </c>
      <c r="E46" s="42">
        <f>Dados!C174</f>
        <v>141</v>
      </c>
      <c r="F46" s="42">
        <f>Dados!D162</f>
        <v>963</v>
      </c>
      <c r="G46" s="42">
        <f>Dados!D174</f>
        <v>671</v>
      </c>
      <c r="H46" s="42">
        <f>Dados!E162</f>
        <v>0</v>
      </c>
      <c r="I46" s="42">
        <f>Dados!E174</f>
        <v>0</v>
      </c>
      <c r="J46" s="42">
        <f>Dados!G162</f>
        <v>3197</v>
      </c>
      <c r="K46" s="42">
        <f>Dados!G174</f>
        <v>2879</v>
      </c>
    </row>
    <row r="47" spans="1:11" ht="12.75">
      <c r="A47" s="8" t="str">
        <f>Dados!A163</f>
        <v>Outras Especialidades</v>
      </c>
      <c r="B47" s="42">
        <f>Dados!B163</f>
        <v>256</v>
      </c>
      <c r="C47" s="42">
        <f>Dados!B175</f>
        <v>254</v>
      </c>
      <c r="D47" s="42">
        <f>Dados!C163</f>
        <v>102</v>
      </c>
      <c r="E47" s="42">
        <f>Dados!C175</f>
        <v>96</v>
      </c>
      <c r="F47" s="42">
        <f>Dados!D163</f>
        <v>697</v>
      </c>
      <c r="G47" s="42">
        <f>Dados!D175</f>
        <v>560</v>
      </c>
      <c r="H47" s="42">
        <f>Dados!E163</f>
        <v>0</v>
      </c>
      <c r="I47" s="42">
        <f>Dados!E175</f>
        <v>0</v>
      </c>
      <c r="J47" s="42">
        <f>Dados!G163</f>
        <v>1055</v>
      </c>
      <c r="K47" s="42">
        <f>Dados!G175</f>
        <v>910</v>
      </c>
    </row>
    <row r="48" spans="1:11" ht="12.75">
      <c r="A48" s="8" t="str">
        <f>Dados!A164</f>
        <v>Hospital/DIA</v>
      </c>
      <c r="B48" s="42">
        <f>Dados!B164</f>
        <v>6</v>
      </c>
      <c r="C48" s="42">
        <f>Dados!B176</f>
        <v>6</v>
      </c>
      <c r="D48" s="42">
        <f>Dados!C164</f>
        <v>0</v>
      </c>
      <c r="E48" s="42">
        <f>Dados!C176</f>
        <v>0</v>
      </c>
      <c r="F48" s="42">
        <f>Dados!D164</f>
        <v>412</v>
      </c>
      <c r="G48" s="42">
        <f>Dados!D176</f>
        <v>260</v>
      </c>
      <c r="H48" s="42">
        <f>Dados!E164</f>
        <v>0</v>
      </c>
      <c r="I48" s="42">
        <f>Dados!E176</f>
        <v>0</v>
      </c>
      <c r="J48" s="42">
        <f>Dados!G164</f>
        <v>418</v>
      </c>
      <c r="K48" s="42">
        <f>Dados!G176</f>
        <v>266</v>
      </c>
    </row>
    <row r="49" spans="1:11" ht="12.75">
      <c r="A49" s="12" t="str">
        <f>Dados!A165</f>
        <v>Total</v>
      </c>
      <c r="B49" s="54">
        <f>Dados!B165</f>
        <v>9061</v>
      </c>
      <c r="C49" s="54">
        <f>Dados!B177</f>
        <v>9043</v>
      </c>
      <c r="D49" s="54">
        <f>Dados!C165</f>
        <v>1216</v>
      </c>
      <c r="E49" s="54">
        <f>Dados!C177</f>
        <v>1009</v>
      </c>
      <c r="F49" s="54">
        <f>Dados!D165</f>
        <v>5301</v>
      </c>
      <c r="G49" s="54">
        <f>Dados!D177</f>
        <v>3615</v>
      </c>
      <c r="H49" s="54">
        <f>Dados!E165</f>
        <v>0</v>
      </c>
      <c r="I49" s="54">
        <f>Dados!E177</f>
        <v>0</v>
      </c>
      <c r="J49" s="54">
        <f>Dados!G165</f>
        <v>15578</v>
      </c>
      <c r="K49" s="54">
        <f>Dados!G177</f>
        <v>13667</v>
      </c>
    </row>
    <row r="50" ht="12.75">
      <c r="A50" s="8" t="s">
        <v>66</v>
      </c>
    </row>
    <row r="52" spans="1:11" ht="12.75">
      <c r="A52" s="39" t="s">
        <v>74</v>
      </c>
      <c r="B52" s="39"/>
      <c r="C52" s="39"/>
      <c r="D52" s="39"/>
      <c r="E52" s="39"/>
      <c r="F52" s="39"/>
      <c r="G52" s="39"/>
      <c r="H52" s="39"/>
      <c r="I52" s="39"/>
      <c r="J52" s="39"/>
      <c r="K52" s="39"/>
    </row>
    <row r="53" spans="1:11" ht="12.75">
      <c r="A53" s="41" t="str">
        <f>Dados!I157</f>
        <v> Dez/2009</v>
      </c>
      <c r="B53" s="41"/>
      <c r="C53" s="41"/>
      <c r="D53" s="41"/>
      <c r="E53" s="41"/>
      <c r="F53" s="41"/>
      <c r="G53" s="41"/>
      <c r="H53" s="41"/>
      <c r="I53" s="41"/>
      <c r="J53" s="41"/>
      <c r="K53" s="41"/>
    </row>
    <row r="54" spans="1:11" ht="12.75">
      <c r="A54" s="55">
        <f>Dados!A171</f>
        <v>0</v>
      </c>
      <c r="B54" s="56" t="str">
        <f>Dados!J158</f>
        <v>Público</v>
      </c>
      <c r="C54" s="56"/>
      <c r="D54" s="56" t="str">
        <f>Dados!K158</f>
        <v>Filantropico</v>
      </c>
      <c r="E54" s="56"/>
      <c r="F54" s="56" t="str">
        <f>Dados!L158</f>
        <v>Privado</v>
      </c>
      <c r="G54" s="56"/>
      <c r="H54" s="56" t="str">
        <f>Dados!M158</f>
        <v>Sindicato</v>
      </c>
      <c r="I54" s="56"/>
      <c r="J54" s="57" t="str">
        <f>Dados!O158</f>
        <v>Total</v>
      </c>
      <c r="K54" s="57"/>
    </row>
    <row r="55" spans="1:11" ht="12.75">
      <c r="A55" s="55"/>
      <c r="B55" s="58" t="s">
        <v>73</v>
      </c>
      <c r="C55" s="58" t="s">
        <v>55</v>
      </c>
      <c r="D55" s="58" t="s">
        <v>73</v>
      </c>
      <c r="E55" s="58" t="s">
        <v>55</v>
      </c>
      <c r="F55" s="58" t="s">
        <v>73</v>
      </c>
      <c r="G55" s="58" t="s">
        <v>55</v>
      </c>
      <c r="H55" s="58" t="s">
        <v>73</v>
      </c>
      <c r="I55" s="58" t="s">
        <v>55</v>
      </c>
      <c r="J55" s="58" t="s">
        <v>73</v>
      </c>
      <c r="K55" s="59" t="s">
        <v>55</v>
      </c>
    </row>
    <row r="56" spans="1:11" ht="12.75">
      <c r="A56" s="8" t="str">
        <f>Dados!I162</f>
        <v>Unidade intermediária</v>
      </c>
      <c r="B56" s="42">
        <f>Dados!J162</f>
        <v>34</v>
      </c>
      <c r="C56" s="42">
        <f>Dados!R162</f>
        <v>32</v>
      </c>
      <c r="D56" s="42">
        <f>Dados!K162</f>
        <v>0</v>
      </c>
      <c r="E56" s="42">
        <f>Dados!S162</f>
        <v>0</v>
      </c>
      <c r="F56" s="42">
        <f>Dados!L162</f>
        <v>2</v>
      </c>
      <c r="G56" s="42">
        <f>Dados!T162</f>
        <v>0</v>
      </c>
      <c r="H56" s="42">
        <f>Dados!M162</f>
        <v>0</v>
      </c>
      <c r="I56" s="42">
        <f>Dados!U162</f>
        <v>0</v>
      </c>
      <c r="J56" s="42">
        <f>Dados!O162</f>
        <v>36</v>
      </c>
      <c r="K56" s="42">
        <f>Dados!W162</f>
        <v>32</v>
      </c>
    </row>
    <row r="57" spans="1:11" ht="12.75">
      <c r="A57" s="8" t="str">
        <f>Dados!I163</f>
        <v>Unidade intermediária neonatal</v>
      </c>
      <c r="B57" s="42">
        <f>Dados!J163</f>
        <v>29</v>
      </c>
      <c r="C57" s="42">
        <f>Dados!R163</f>
        <v>29</v>
      </c>
      <c r="D57" s="42">
        <f>Dados!K163</f>
        <v>0</v>
      </c>
      <c r="E57" s="42">
        <f>Dados!S163</f>
        <v>0</v>
      </c>
      <c r="F57" s="42">
        <f>Dados!L163</f>
        <v>2</v>
      </c>
      <c r="G57" s="42">
        <f>Dados!T163</f>
        <v>0</v>
      </c>
      <c r="H57" s="42">
        <f>Dados!M163</f>
        <v>0</v>
      </c>
      <c r="I57" s="42">
        <f>Dados!U163</f>
        <v>0</v>
      </c>
      <c r="J57" s="42">
        <f>Dados!O163</f>
        <v>31</v>
      </c>
      <c r="K57" s="42">
        <f>Dados!W163</f>
        <v>29</v>
      </c>
    </row>
    <row r="58" spans="1:11" ht="12.75">
      <c r="A58" s="8" t="str">
        <f>Dados!I164</f>
        <v>Unidade isolamento</v>
      </c>
      <c r="B58" s="42">
        <f>Dados!J164</f>
        <v>79</v>
      </c>
      <c r="C58" s="42">
        <f>Dados!R164</f>
        <v>78</v>
      </c>
      <c r="D58" s="42">
        <f>Dados!K164</f>
        <v>2</v>
      </c>
      <c r="E58" s="42">
        <f>Dados!S164</f>
        <v>2</v>
      </c>
      <c r="F58" s="42">
        <f>Dados!L164</f>
        <v>22</v>
      </c>
      <c r="G58" s="42">
        <f>Dados!T164</f>
        <v>18</v>
      </c>
      <c r="H58" s="42">
        <f>Dados!M164</f>
        <v>0</v>
      </c>
      <c r="I58" s="42">
        <f>Dados!U164</f>
        <v>0</v>
      </c>
      <c r="J58" s="42">
        <f>Dados!O164</f>
        <v>103</v>
      </c>
      <c r="K58" s="42">
        <f>Dados!W164</f>
        <v>98</v>
      </c>
    </row>
    <row r="59" spans="1:11" ht="12.75">
      <c r="A59" s="8" t="str">
        <f>Dados!I165</f>
        <v>UTI adulto I</v>
      </c>
      <c r="B59" s="42">
        <f>Dados!J165</f>
        <v>24</v>
      </c>
      <c r="C59" s="42">
        <f>Dados!R165</f>
        <v>0</v>
      </c>
      <c r="D59" s="42">
        <f>Dados!K165</f>
        <v>6</v>
      </c>
      <c r="E59" s="42">
        <f>Dados!S165</f>
        <v>0</v>
      </c>
      <c r="F59" s="42">
        <f>Dados!L165</f>
        <v>89</v>
      </c>
      <c r="G59" s="42">
        <f>Dados!T165</f>
        <v>0</v>
      </c>
      <c r="H59" s="42">
        <f>Dados!M165</f>
        <v>0</v>
      </c>
      <c r="I59" s="42">
        <f>Dados!U165</f>
        <v>0</v>
      </c>
      <c r="J59" s="42">
        <f>Dados!O165</f>
        <v>119</v>
      </c>
      <c r="K59" s="42">
        <f>Dados!W165</f>
        <v>0</v>
      </c>
    </row>
    <row r="60" spans="1:11" ht="12.75">
      <c r="A60" s="8" t="str">
        <f>Dados!I166</f>
        <v>UTI adulto II</v>
      </c>
      <c r="B60" s="42">
        <f>Dados!J166</f>
        <v>70</v>
      </c>
      <c r="C60" s="42">
        <f>Dados!R166</f>
        <v>65</v>
      </c>
      <c r="D60" s="42">
        <f>Dados!K166</f>
        <v>17</v>
      </c>
      <c r="E60" s="42">
        <f>Dados!S166</f>
        <v>15</v>
      </c>
      <c r="F60" s="42">
        <f>Dados!L166</f>
        <v>0</v>
      </c>
      <c r="G60" s="42">
        <f>Dados!T166</f>
        <v>0</v>
      </c>
      <c r="H60" s="42">
        <f>Dados!M166</f>
        <v>0</v>
      </c>
      <c r="I60" s="42">
        <f>Dados!U166</f>
        <v>0</v>
      </c>
      <c r="J60" s="42">
        <f>Dados!O166</f>
        <v>87</v>
      </c>
      <c r="K60" s="42">
        <f>Dados!W166</f>
        <v>80</v>
      </c>
    </row>
    <row r="61" spans="1:11" ht="12.75">
      <c r="A61" s="8" t="str">
        <f>Dados!I167</f>
        <v>UTI adulto III</v>
      </c>
      <c r="B61" s="42">
        <f>Dados!J167</f>
        <v>15</v>
      </c>
      <c r="C61" s="42">
        <f>Dados!R167</f>
        <v>15</v>
      </c>
      <c r="D61" s="42">
        <f>Dados!K167</f>
        <v>6</v>
      </c>
      <c r="E61" s="42">
        <f>Dados!S167</f>
        <v>6</v>
      </c>
      <c r="F61" s="42">
        <f>Dados!L167</f>
        <v>0</v>
      </c>
      <c r="G61" s="42">
        <f>Dados!T167</f>
        <v>0</v>
      </c>
      <c r="H61" s="42">
        <f>Dados!M167</f>
        <v>0</v>
      </c>
      <c r="I61" s="42">
        <f>Dados!U167</f>
        <v>0</v>
      </c>
      <c r="J61" s="42">
        <f>Dados!O167</f>
        <v>21</v>
      </c>
      <c r="K61" s="42">
        <f>Dados!W167</f>
        <v>21</v>
      </c>
    </row>
    <row r="62" spans="1:11" ht="12.75">
      <c r="A62" s="8" t="str">
        <f>Dados!I168</f>
        <v>UTI infantil I</v>
      </c>
      <c r="B62" s="42">
        <f>Dados!J168</f>
        <v>1</v>
      </c>
      <c r="C62" s="42">
        <f>Dados!R168</f>
        <v>0</v>
      </c>
      <c r="D62" s="42">
        <f>Dados!K168</f>
        <v>0</v>
      </c>
      <c r="E62" s="42">
        <f>Dados!S168</f>
        <v>0</v>
      </c>
      <c r="F62" s="42">
        <f>Dados!L168</f>
        <v>14</v>
      </c>
      <c r="G62" s="42">
        <f>Dados!T168</f>
        <v>0</v>
      </c>
      <c r="H62" s="42">
        <f>Dados!M168</f>
        <v>0</v>
      </c>
      <c r="I62" s="42">
        <f>Dados!U168</f>
        <v>0</v>
      </c>
      <c r="J62" s="42">
        <f>Dados!O168</f>
        <v>15</v>
      </c>
      <c r="K62" s="42">
        <f>Dados!W168</f>
        <v>0</v>
      </c>
    </row>
    <row r="63" spans="1:11" ht="12.75">
      <c r="A63" s="8" t="str">
        <f>Dados!I169</f>
        <v>UTI infantil II</v>
      </c>
      <c r="B63" s="42">
        <f>Dados!J169</f>
        <v>0</v>
      </c>
      <c r="C63" s="42">
        <f>Dados!R169</f>
        <v>0</v>
      </c>
      <c r="D63" s="42">
        <f>Dados!K169</f>
        <v>0</v>
      </c>
      <c r="E63" s="42">
        <f>Dados!S169</f>
        <v>0</v>
      </c>
      <c r="F63" s="42">
        <f>Dados!L169</f>
        <v>0</v>
      </c>
      <c r="G63" s="42">
        <f>Dados!T169</f>
        <v>0</v>
      </c>
      <c r="H63" s="42">
        <f>Dados!M169</f>
        <v>0</v>
      </c>
      <c r="I63" s="42">
        <f>Dados!U169</f>
        <v>0</v>
      </c>
      <c r="J63" s="42">
        <f>Dados!O169</f>
        <v>0</v>
      </c>
      <c r="K63" s="42">
        <f>Dados!W169</f>
        <v>0</v>
      </c>
    </row>
    <row r="64" spans="1:11" ht="12.75">
      <c r="A64" s="8" t="str">
        <f>Dados!I170</f>
        <v>UTI infantil III</v>
      </c>
      <c r="B64" s="42">
        <f>Dados!J170</f>
        <v>10</v>
      </c>
      <c r="C64" s="42">
        <f>Dados!R170</f>
        <v>10</v>
      </c>
      <c r="D64" s="42">
        <f>Dados!K170</f>
        <v>6</v>
      </c>
      <c r="E64" s="42">
        <f>Dados!S170</f>
        <v>6</v>
      </c>
      <c r="F64" s="42">
        <f>Dados!L170</f>
        <v>0</v>
      </c>
      <c r="G64" s="42">
        <f>Dados!T170</f>
        <v>0</v>
      </c>
      <c r="H64" s="42">
        <f>Dados!M170</f>
        <v>0</v>
      </c>
      <c r="I64" s="42">
        <f>Dados!U170</f>
        <v>0</v>
      </c>
      <c r="J64" s="42">
        <f>Dados!O170</f>
        <v>16</v>
      </c>
      <c r="K64" s="42">
        <f>Dados!W170</f>
        <v>16</v>
      </c>
    </row>
    <row r="65" spans="1:11" ht="12.75">
      <c r="A65" s="8" t="str">
        <f>Dados!I171</f>
        <v>UTI neonatal I</v>
      </c>
      <c r="B65" s="42">
        <f>Dados!J171</f>
        <v>35</v>
      </c>
      <c r="C65" s="42">
        <f>Dados!R171</f>
        <v>5</v>
      </c>
      <c r="D65" s="42">
        <f>Dados!K171</f>
        <v>0</v>
      </c>
      <c r="E65" s="42">
        <f>Dados!S171</f>
        <v>0</v>
      </c>
      <c r="F65" s="42">
        <f>Dados!L171</f>
        <v>23</v>
      </c>
      <c r="G65" s="42">
        <f>Dados!T171</f>
        <v>0</v>
      </c>
      <c r="H65" s="42">
        <f>Dados!M171</f>
        <v>0</v>
      </c>
      <c r="I65" s="42">
        <f>Dados!U171</f>
        <v>0</v>
      </c>
      <c r="J65" s="42">
        <f>Dados!O171</f>
        <v>58</v>
      </c>
      <c r="K65" s="42">
        <f>Dados!W171</f>
        <v>5</v>
      </c>
    </row>
    <row r="66" spans="1:11" ht="12.75">
      <c r="A66" s="8" t="str">
        <f>Dados!I172</f>
        <v>UTI neonatal II</v>
      </c>
      <c r="B66" s="42">
        <f>Dados!J172</f>
        <v>113</v>
      </c>
      <c r="C66" s="42">
        <f>Dados!R172</f>
        <v>107</v>
      </c>
      <c r="D66" s="42">
        <f>Dados!K172</f>
        <v>0</v>
      </c>
      <c r="E66" s="42">
        <f>Dados!S172</f>
        <v>0</v>
      </c>
      <c r="F66" s="42">
        <f>Dados!L172</f>
        <v>0</v>
      </c>
      <c r="G66" s="42">
        <f>Dados!T172</f>
        <v>0</v>
      </c>
      <c r="H66" s="42">
        <f>Dados!M172</f>
        <v>0</v>
      </c>
      <c r="I66" s="42">
        <f>Dados!U172</f>
        <v>0</v>
      </c>
      <c r="J66" s="42">
        <f>Dados!O172</f>
        <v>113</v>
      </c>
      <c r="K66" s="42">
        <f>Dados!W172</f>
        <v>107</v>
      </c>
    </row>
    <row r="67" spans="1:11" ht="12.75">
      <c r="A67" s="8" t="str">
        <f>Dados!I173</f>
        <v>UTI neonatal III</v>
      </c>
      <c r="B67" s="42">
        <f>Dados!J173</f>
        <v>0</v>
      </c>
      <c r="C67" s="42">
        <f>Dados!R173</f>
        <v>0</v>
      </c>
      <c r="D67" s="42">
        <f>Dados!K173</f>
        <v>0</v>
      </c>
      <c r="E67" s="42">
        <f>Dados!S173</f>
        <v>0</v>
      </c>
      <c r="F67" s="42">
        <f>Dados!L173</f>
        <v>0</v>
      </c>
      <c r="G67" s="42">
        <f>Dados!T173</f>
        <v>0</v>
      </c>
      <c r="H67" s="42">
        <f>Dados!M173</f>
        <v>0</v>
      </c>
      <c r="I67" s="42">
        <f>Dados!U173</f>
        <v>0</v>
      </c>
      <c r="J67" s="42">
        <f>Dados!O173</f>
        <v>0</v>
      </c>
      <c r="K67" s="42">
        <f>Dados!W173</f>
        <v>0</v>
      </c>
    </row>
    <row r="68" spans="1:11" ht="12.75">
      <c r="A68" s="8" t="str">
        <f>Dados!I174</f>
        <v>UTI de Queimados</v>
      </c>
      <c r="B68" s="42">
        <f>Dados!J174</f>
        <v>0</v>
      </c>
      <c r="C68" s="42">
        <f>Dados!R174</f>
        <v>0</v>
      </c>
      <c r="D68" s="42">
        <f>Dados!K174</f>
        <v>0</v>
      </c>
      <c r="E68" s="42">
        <f>Dados!S174</f>
        <v>0</v>
      </c>
      <c r="F68" s="42">
        <f>Dados!L174</f>
        <v>0</v>
      </c>
      <c r="G68" s="42">
        <f>Dados!T174</f>
        <v>0</v>
      </c>
      <c r="H68" s="42">
        <f>Dados!M174</f>
        <v>0</v>
      </c>
      <c r="I68" s="42">
        <f>Dados!U174</f>
        <v>0</v>
      </c>
      <c r="J68" s="42">
        <f>Dados!O174</f>
        <v>0</v>
      </c>
      <c r="K68" s="42">
        <f>Dados!W174</f>
        <v>0</v>
      </c>
    </row>
    <row r="69" spans="1:11" ht="12.75">
      <c r="A69" s="12" t="str">
        <f>Dados!I175</f>
        <v>Total</v>
      </c>
      <c r="B69" s="54">
        <f>Dados!J175</f>
        <v>410</v>
      </c>
      <c r="C69" s="54">
        <f>Dados!R175</f>
        <v>341</v>
      </c>
      <c r="D69" s="54">
        <f>Dados!K175</f>
        <v>37</v>
      </c>
      <c r="E69" s="54">
        <f>Dados!S175</f>
        <v>29</v>
      </c>
      <c r="F69" s="54">
        <f>Dados!L175</f>
        <v>152</v>
      </c>
      <c r="G69" s="54">
        <f>Dados!T175</f>
        <v>18</v>
      </c>
      <c r="H69" s="54">
        <f>Dados!M175</f>
        <v>0</v>
      </c>
      <c r="I69" s="54">
        <f>Dados!U175</f>
        <v>0</v>
      </c>
      <c r="J69" s="54">
        <f>Dados!O175</f>
        <v>599</v>
      </c>
      <c r="K69" s="54">
        <f>Dados!W175</f>
        <v>388</v>
      </c>
    </row>
    <row r="70" ht="12.75">
      <c r="A70" s="8" t="s">
        <v>66</v>
      </c>
    </row>
  </sheetData>
  <sheetProtection selectLockedCells="1" selectUnlockedCells="1"/>
  <mergeCells count="32">
    <mergeCell ref="A1:N1"/>
    <mergeCell ref="A3:F3"/>
    <mergeCell ref="H3:N4"/>
    <mergeCell ref="A4:F4"/>
    <mergeCell ref="H5:N5"/>
    <mergeCell ref="H6:J7"/>
    <mergeCell ref="K6:K7"/>
    <mergeCell ref="L6:L7"/>
    <mergeCell ref="M6:N6"/>
    <mergeCell ref="H8:J8"/>
    <mergeCell ref="H9:J9"/>
    <mergeCell ref="H10:J10"/>
    <mergeCell ref="H11:J11"/>
    <mergeCell ref="H12:J12"/>
    <mergeCell ref="H17:L17"/>
    <mergeCell ref="H18:L18"/>
    <mergeCell ref="A39:K39"/>
    <mergeCell ref="A40:K40"/>
    <mergeCell ref="A41:A42"/>
    <mergeCell ref="B41:C41"/>
    <mergeCell ref="D41:E41"/>
    <mergeCell ref="F41:G41"/>
    <mergeCell ref="H41:I41"/>
    <mergeCell ref="J41:K41"/>
    <mergeCell ref="A52:K52"/>
    <mergeCell ref="A53:K53"/>
    <mergeCell ref="A54:A55"/>
    <mergeCell ref="B54:C54"/>
    <mergeCell ref="D54:E54"/>
    <mergeCell ref="F54:G54"/>
    <mergeCell ref="H54:I54"/>
    <mergeCell ref="J54:K54"/>
  </mergeCells>
  <printOptions horizontalCentered="1"/>
  <pageMargins left="0.7875" right="0.7875" top="0.9840277777777777" bottom="0.9840277777777777" header="0.5118055555555555" footer="0.5118055555555555"/>
  <pageSetup fitToHeight="1" fitToWidth="1" horizontalDpi="300" verticalDpi="300" orientation="landscape" paperSize="9"/>
  <headerFooter alignWithMargins="0">
    <oddFooter>&amp;RMS/SE/Datasus
Gerado em &amp;D - 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Plan6">
    <pageSetUpPr fitToPage="1"/>
  </sheetPr>
  <dimension ref="A1:M43"/>
  <sheetViews>
    <sheetView showGridLines="0" showRowColHeaders="0" workbookViewId="0" topLeftCell="A1">
      <selection activeCell="A1" sqref="A1"/>
    </sheetView>
  </sheetViews>
  <sheetFormatPr defaultColWidth="9.140625" defaultRowHeight="12.75"/>
  <cols>
    <col min="1" max="1" width="36.57421875" style="15" customWidth="1"/>
    <col min="2" max="5" width="10.7109375" style="15" customWidth="1"/>
    <col min="6" max="6" width="11.421875" style="15" customWidth="1"/>
    <col min="7" max="7" width="10.140625" style="15" customWidth="1"/>
    <col min="8" max="8" width="7.57421875" style="0" customWidth="1"/>
    <col min="9" max="13" width="10.7109375" style="0" customWidth="1"/>
  </cols>
  <sheetData>
    <row r="1" spans="1:7" ht="12.75">
      <c r="A1" s="61" t="str">
        <f>Dados!C2</f>
        <v>Unidade da Federação: Maranhão - MA</v>
      </c>
      <c r="B1" s="61"/>
      <c r="C1" s="61"/>
      <c r="D1" s="61"/>
      <c r="E1" s="61"/>
      <c r="F1" s="61"/>
      <c r="G1" s="62"/>
    </row>
    <row r="3" spans="1:7" ht="12.75">
      <c r="A3" s="39" t="s">
        <v>75</v>
      </c>
      <c r="B3" s="39"/>
      <c r="C3" s="39"/>
      <c r="D3" s="39"/>
      <c r="E3" s="39"/>
      <c r="F3" s="39"/>
      <c r="G3" s="6"/>
    </row>
    <row r="4" spans="1:7" ht="12.75">
      <c r="A4" s="41" t="str">
        <f>IF(Dados!A123="Qano","",Dados!A123)</f>
        <v> Dez/2009</v>
      </c>
      <c r="B4" s="41"/>
      <c r="C4" s="41"/>
      <c r="D4" s="41"/>
      <c r="E4" s="41"/>
      <c r="F4" s="41"/>
      <c r="G4" s="6"/>
    </row>
    <row r="5" spans="1:6" ht="12.75" customHeight="1">
      <c r="A5" s="55" t="s">
        <v>76</v>
      </c>
      <c r="B5" s="56" t="s">
        <v>18</v>
      </c>
      <c r="C5" s="56" t="s">
        <v>77</v>
      </c>
      <c r="D5" s="56" t="s">
        <v>78</v>
      </c>
      <c r="E5" s="56" t="s">
        <v>79</v>
      </c>
      <c r="F5" s="57" t="s">
        <v>80</v>
      </c>
    </row>
    <row r="6" spans="1:6" ht="12.75">
      <c r="A6" s="55"/>
      <c r="B6" s="56"/>
      <c r="C6" s="56"/>
      <c r="D6" s="56"/>
      <c r="E6" s="56"/>
      <c r="F6" s="57"/>
    </row>
    <row r="7" spans="1:6" ht="12.75">
      <c r="A7" s="55"/>
      <c r="B7" s="56"/>
      <c r="C7" s="56"/>
      <c r="D7" s="56"/>
      <c r="E7" s="56"/>
      <c r="F7" s="57"/>
    </row>
    <row r="8" spans="1:6" ht="12.75">
      <c r="A8" s="8" t="str">
        <f>Dados!A253</f>
        <v>Médicos</v>
      </c>
      <c r="B8" s="42">
        <f>Dados!B253</f>
        <v>10214</v>
      </c>
      <c r="C8" s="42">
        <f>Dados!C253</f>
        <v>8345</v>
      </c>
      <c r="D8" s="42">
        <f>Dados!D253</f>
        <v>1869</v>
      </c>
      <c r="E8" s="21">
        <f aca="true" t="shared" si="0" ref="E8:E26">IF(POP2009=0,0,B8/POP2009*1000)</f>
        <v>1.6041812369848742</v>
      </c>
      <c r="F8" s="21">
        <f aca="true" t="shared" si="1" ref="F8:F26">IF(POP2009=0,0,C8/POP2009*1000)</f>
        <v>1.3106415138671212</v>
      </c>
    </row>
    <row r="9" spans="1:6" ht="12.75">
      <c r="A9" s="8" t="str">
        <f>Dados!A254</f>
        <v>.. Anestesista</v>
      </c>
      <c r="B9" s="42">
        <f>Dados!B254</f>
        <v>329</v>
      </c>
      <c r="C9" s="42">
        <f>Dados!C254</f>
        <v>255</v>
      </c>
      <c r="D9" s="42">
        <f>Dados!D254</f>
        <v>74</v>
      </c>
      <c r="E9" s="21">
        <f t="shared" si="0"/>
        <v>0.051671786466420955</v>
      </c>
      <c r="F9" s="21">
        <f t="shared" si="1"/>
        <v>0.040049560939019284</v>
      </c>
    </row>
    <row r="10" spans="1:6" ht="12.75">
      <c r="A10" s="8" t="str">
        <f>Dados!A255</f>
        <v>.. Cirurgião Geral</v>
      </c>
      <c r="B10" s="42">
        <f>Dados!B255</f>
        <v>835</v>
      </c>
      <c r="C10" s="42">
        <f>Dados!C255</f>
        <v>740</v>
      </c>
      <c r="D10" s="42">
        <f>Dados!D255</f>
        <v>95</v>
      </c>
      <c r="E10" s="21">
        <f t="shared" si="0"/>
        <v>0.13114267993757292</v>
      </c>
      <c r="F10" s="21">
        <f t="shared" si="1"/>
        <v>0.11622225527401674</v>
      </c>
    </row>
    <row r="11" spans="1:6" ht="12.75">
      <c r="A11" s="8" t="str">
        <f>Dados!A256</f>
        <v>.. Clínico Geral</v>
      </c>
      <c r="B11" s="42">
        <f>Dados!B256</f>
        <v>1928</v>
      </c>
      <c r="C11" s="42">
        <f>Dados!C256</f>
        <v>1742</v>
      </c>
      <c r="D11" s="42">
        <f>Dados!D256</f>
        <v>186</v>
      </c>
      <c r="E11" s="21">
        <f t="shared" si="0"/>
        <v>0.3028060921193301</v>
      </c>
      <c r="F11" s="21">
        <f t="shared" si="1"/>
        <v>0.27359347119910427</v>
      </c>
    </row>
    <row r="12" spans="1:6" ht="12.75">
      <c r="A12" s="8" t="str">
        <f>Dados!A257</f>
        <v>.. Gineco Obstetra</v>
      </c>
      <c r="B12" s="42">
        <f>Dados!B257</f>
        <v>936</v>
      </c>
      <c r="C12" s="42">
        <f>Dados!C257</f>
        <v>699</v>
      </c>
      <c r="D12" s="42">
        <f>Dados!D257</f>
        <v>237</v>
      </c>
      <c r="E12" s="21">
        <f t="shared" si="0"/>
        <v>0.14700544721145903</v>
      </c>
      <c r="F12" s="21">
        <f t="shared" si="1"/>
        <v>0.10978291410342933</v>
      </c>
    </row>
    <row r="13" spans="1:6" ht="12.75">
      <c r="A13" s="8" t="str">
        <f>Dados!A258</f>
        <v>.. Médico de Família</v>
      </c>
      <c r="B13" s="42">
        <f>Dados!B258</f>
        <v>1893</v>
      </c>
      <c r="C13" s="42">
        <f>Dados!C258</f>
        <v>1893</v>
      </c>
      <c r="D13" s="42">
        <f>Dados!D258</f>
        <v>0</v>
      </c>
      <c r="E13" s="21">
        <f t="shared" si="0"/>
        <v>0.29730909355907253</v>
      </c>
      <c r="F13" s="21">
        <f t="shared" si="1"/>
        <v>0.29730909355907253</v>
      </c>
    </row>
    <row r="14" spans="1:6" ht="12.75">
      <c r="A14" s="8" t="str">
        <f>Dados!A259</f>
        <v>.. Pediatra</v>
      </c>
      <c r="B14" s="42">
        <f>Dados!B259</f>
        <v>903</v>
      </c>
      <c r="C14" s="42">
        <f>Dados!C259</f>
        <v>705</v>
      </c>
      <c r="D14" s="42">
        <f>Dados!D259</f>
        <v>198</v>
      </c>
      <c r="E14" s="21">
        <f t="shared" si="0"/>
        <v>0.14182256285464476</v>
      </c>
      <c r="F14" s="21">
        <f t="shared" si="1"/>
        <v>0.11072525671375918</v>
      </c>
    </row>
    <row r="15" spans="1:6" ht="12.75">
      <c r="A15" s="8" t="str">
        <f>Dados!A260</f>
        <v>.. Psiquiatra</v>
      </c>
      <c r="B15" s="42">
        <f>Dados!B260</f>
        <v>172</v>
      </c>
      <c r="C15" s="42">
        <f>Dados!C260</f>
        <v>159</v>
      </c>
      <c r="D15" s="42">
        <f>Dados!D260</f>
        <v>13</v>
      </c>
      <c r="E15" s="21">
        <f t="shared" si="0"/>
        <v>0.02701382149612281</v>
      </c>
      <c r="F15" s="21">
        <f t="shared" si="1"/>
        <v>0.024972079173741432</v>
      </c>
    </row>
    <row r="16" spans="1:6" ht="12.75" customHeight="1">
      <c r="A16" s="8" t="str">
        <f>Dados!A261</f>
        <v>.. Radiologista</v>
      </c>
      <c r="B16" s="42">
        <f>Dados!B261</f>
        <v>460</v>
      </c>
      <c r="C16" s="42">
        <f>Dados!C261</f>
        <v>329</v>
      </c>
      <c r="D16" s="42">
        <f>Dados!D261</f>
        <v>131</v>
      </c>
      <c r="E16" s="21">
        <f t="shared" si="0"/>
        <v>0.07224626679195635</v>
      </c>
      <c r="F16" s="21">
        <f t="shared" si="1"/>
        <v>0.051671786466420955</v>
      </c>
    </row>
    <row r="17" spans="1:6" ht="12.75">
      <c r="A17" s="8" t="str">
        <f>Dados!A262</f>
        <v>Cirurgião dentista</v>
      </c>
      <c r="B17" s="42">
        <f>Dados!B262</f>
        <v>2346</v>
      </c>
      <c r="C17" s="42">
        <f>Dados!C262</f>
        <v>2017</v>
      </c>
      <c r="D17" s="42">
        <f>Dados!D262</f>
        <v>329</v>
      </c>
      <c r="E17" s="21">
        <f t="shared" si="0"/>
        <v>0.3684559606389774</v>
      </c>
      <c r="F17" s="21">
        <f t="shared" si="1"/>
        <v>0.31678417417255644</v>
      </c>
    </row>
    <row r="18" spans="1:6" ht="12.75" customHeight="1">
      <c r="A18" s="8" t="str">
        <f>Dados!A263</f>
        <v>Enfermeiro</v>
      </c>
      <c r="B18" s="42">
        <f>Dados!B263</f>
        <v>4059</v>
      </c>
      <c r="C18" s="42">
        <f>Dados!C263</f>
        <v>3950</v>
      </c>
      <c r="D18" s="42">
        <f>Dados!D263</f>
        <v>109</v>
      </c>
      <c r="E18" s="21">
        <f t="shared" si="0"/>
        <v>0.6374947758881541</v>
      </c>
      <c r="F18" s="21">
        <f t="shared" si="1"/>
        <v>0.6203755518004948</v>
      </c>
    </row>
    <row r="19" spans="1:6" ht="12.75">
      <c r="A19" s="8" t="str">
        <f>Dados!A264</f>
        <v>Fisioterapeuta</v>
      </c>
      <c r="B19" s="42">
        <f>Dados!B264</f>
        <v>721</v>
      </c>
      <c r="C19" s="42">
        <f>Dados!C264</f>
        <v>556</v>
      </c>
      <c r="D19" s="42">
        <f>Dados!D264</f>
        <v>165</v>
      </c>
      <c r="E19" s="21">
        <f t="shared" si="0"/>
        <v>0.1132381703413055</v>
      </c>
      <c r="F19" s="21">
        <f t="shared" si="1"/>
        <v>0.0873237485572342</v>
      </c>
    </row>
    <row r="20" spans="1:6" ht="12.75">
      <c r="A20" s="8" t="str">
        <f>Dados!A265</f>
        <v>Fonoaudiólogo</v>
      </c>
      <c r="B20" s="42">
        <f>Dados!B265</f>
        <v>240</v>
      </c>
      <c r="C20" s="42">
        <f>Dados!C265</f>
        <v>167</v>
      </c>
      <c r="D20" s="42">
        <f>Dados!D265</f>
        <v>73</v>
      </c>
      <c r="E20" s="21">
        <f t="shared" si="0"/>
        <v>0.03769370441319462</v>
      </c>
      <c r="F20" s="21">
        <f t="shared" si="1"/>
        <v>0.026228535987514588</v>
      </c>
    </row>
    <row r="21" spans="1:6" ht="12.75" customHeight="1">
      <c r="A21" s="8" t="str">
        <f>Dados!A266</f>
        <v>Nutricionista</v>
      </c>
      <c r="B21" s="42">
        <f>Dados!B266</f>
        <v>262</v>
      </c>
      <c r="C21" s="42">
        <f>Dados!C266</f>
        <v>239</v>
      </c>
      <c r="D21" s="42">
        <f>Dados!D266</f>
        <v>23</v>
      </c>
      <c r="E21" s="21">
        <f t="shared" si="0"/>
        <v>0.04114896065107079</v>
      </c>
      <c r="F21" s="21">
        <f t="shared" si="1"/>
        <v>0.03753664731147297</v>
      </c>
    </row>
    <row r="22" spans="1:6" ht="12.75">
      <c r="A22" s="8" t="str">
        <f>Dados!A267</f>
        <v>Farmacêutico</v>
      </c>
      <c r="B22" s="42">
        <f>Dados!B267</f>
        <v>1515</v>
      </c>
      <c r="C22" s="42">
        <f>Dados!C267</f>
        <v>1364</v>
      </c>
      <c r="D22" s="42">
        <f>Dados!D267</f>
        <v>151</v>
      </c>
      <c r="E22" s="21">
        <f t="shared" si="0"/>
        <v>0.23794150910829104</v>
      </c>
      <c r="F22" s="21">
        <f t="shared" si="1"/>
        <v>0.21422588674832274</v>
      </c>
    </row>
    <row r="23" spans="1:6" ht="12.75">
      <c r="A23" s="8" t="str">
        <f>Dados!A268</f>
        <v>Assistente social</v>
      </c>
      <c r="B23" s="42">
        <f>Dados!B268</f>
        <v>556</v>
      </c>
      <c r="C23" s="42">
        <f>Dados!C268</f>
        <v>534</v>
      </c>
      <c r="D23" s="42">
        <f>Dados!D268</f>
        <v>22</v>
      </c>
      <c r="E23" s="21">
        <f t="shared" si="0"/>
        <v>0.0873237485572342</v>
      </c>
      <c r="F23" s="21">
        <f t="shared" si="1"/>
        <v>0.08386849231935803</v>
      </c>
    </row>
    <row r="24" spans="1:6" ht="12.75">
      <c r="A24" s="8" t="str">
        <f>Dados!A269</f>
        <v>Psicólogo</v>
      </c>
      <c r="B24" s="42">
        <f>Dados!B269</f>
        <v>417</v>
      </c>
      <c r="C24" s="42">
        <f>Dados!C269</f>
        <v>354</v>
      </c>
      <c r="D24" s="42">
        <f>Dados!D269</f>
        <v>63</v>
      </c>
      <c r="E24" s="21">
        <f t="shared" si="0"/>
        <v>0.06549281141792565</v>
      </c>
      <c r="F24" s="21">
        <f t="shared" si="1"/>
        <v>0.05559821400946206</v>
      </c>
    </row>
    <row r="25" spans="1:6" ht="12.75">
      <c r="A25" s="8" t="str">
        <f>Dados!A270</f>
        <v>Auxiliar de Enfermagem</v>
      </c>
      <c r="B25" s="42">
        <f>Dados!B270</f>
        <v>5357</v>
      </c>
      <c r="C25" s="42">
        <f>Dados!C270</f>
        <v>4989</v>
      </c>
      <c r="D25" s="42">
        <f>Dados!D270</f>
        <v>368</v>
      </c>
      <c r="E25" s="21">
        <f t="shared" si="0"/>
        <v>0.8413548939228481</v>
      </c>
      <c r="F25" s="21">
        <f t="shared" si="1"/>
        <v>0.7835578804892831</v>
      </c>
    </row>
    <row r="26" spans="1:6" ht="12.75">
      <c r="A26" s="12" t="str">
        <f>Dados!A271</f>
        <v>Técnico de Enfermagem</v>
      </c>
      <c r="B26" s="54">
        <f>Dados!B271</f>
        <v>4922</v>
      </c>
      <c r="C26" s="54">
        <f>Dados!C271</f>
        <v>4530</v>
      </c>
      <c r="D26" s="54">
        <f>Dados!D271</f>
        <v>392</v>
      </c>
      <c r="E26" s="22">
        <f t="shared" si="0"/>
        <v>0.773035054673933</v>
      </c>
      <c r="F26" s="22">
        <f t="shared" si="1"/>
        <v>0.7114686707990484</v>
      </c>
    </row>
    <row r="27" ht="12.75">
      <c r="A27" s="8" t="s">
        <v>66</v>
      </c>
    </row>
    <row r="28" ht="12.75">
      <c r="A28" s="15" t="s">
        <v>81</v>
      </c>
    </row>
    <row r="30" spans="1:13" ht="12.75" customHeight="1">
      <c r="A30" s="32" t="s">
        <v>82</v>
      </c>
      <c r="B30" s="32"/>
      <c r="C30" s="32"/>
      <c r="D30" s="32"/>
      <c r="F30" s="32" t="s">
        <v>83</v>
      </c>
      <c r="G30" s="32"/>
      <c r="H30" s="32"/>
      <c r="I30" s="32"/>
      <c r="J30" s="32"/>
      <c r="K30" s="32"/>
      <c r="L30" s="32"/>
      <c r="M30" s="32"/>
    </row>
    <row r="31" spans="1:13" ht="12.75">
      <c r="A31" s="32"/>
      <c r="B31" s="32"/>
      <c r="C31" s="32"/>
      <c r="D31" s="32"/>
      <c r="F31" s="32"/>
      <c r="G31" s="32"/>
      <c r="H31" s="32"/>
      <c r="I31" s="32"/>
      <c r="J31" s="32"/>
      <c r="K31" s="32"/>
      <c r="L31" s="32"/>
      <c r="M31" s="32"/>
    </row>
    <row r="32" spans="1:13" ht="12.75">
      <c r="A32" s="41" t="str">
        <f>Dados!G275</f>
        <v> Dez/2009</v>
      </c>
      <c r="B32" s="41"/>
      <c r="C32" s="41"/>
      <c r="D32" s="41"/>
      <c r="F32" s="41" t="str">
        <f>Dados!A275</f>
        <v> Dez/2009</v>
      </c>
      <c r="G32" s="41"/>
      <c r="H32" s="41"/>
      <c r="I32" s="41"/>
      <c r="J32" s="41"/>
      <c r="K32" s="41"/>
      <c r="L32" s="41"/>
      <c r="M32" s="41"/>
    </row>
    <row r="33" spans="1:13" ht="12.75" customHeight="1">
      <c r="A33" s="55" t="s">
        <v>76</v>
      </c>
      <c r="B33" s="56">
        <f>Dados!H276</f>
        <v>0</v>
      </c>
      <c r="C33" s="56" t="s">
        <v>84</v>
      </c>
      <c r="D33" s="57" t="s">
        <v>85</v>
      </c>
      <c r="F33" s="55" t="s">
        <v>76</v>
      </c>
      <c r="G33" s="55"/>
      <c r="H33" s="55"/>
      <c r="I33" s="56">
        <f>Dados!B276</f>
        <v>0</v>
      </c>
      <c r="J33" s="56" t="s">
        <v>84</v>
      </c>
      <c r="K33" s="56" t="s">
        <v>85</v>
      </c>
      <c r="L33" s="56" t="s">
        <v>86</v>
      </c>
      <c r="M33" s="57" t="s">
        <v>87</v>
      </c>
    </row>
    <row r="34" spans="1:13" ht="12.75">
      <c r="A34" s="55"/>
      <c r="B34" s="56"/>
      <c r="C34" s="56"/>
      <c r="D34" s="57"/>
      <c r="F34" s="55"/>
      <c r="G34" s="55"/>
      <c r="H34" s="55"/>
      <c r="I34" s="56"/>
      <c r="J34" s="56"/>
      <c r="K34" s="56"/>
      <c r="L34" s="56"/>
      <c r="M34" s="57"/>
    </row>
    <row r="35" spans="1:13" ht="12.75">
      <c r="A35" s="55"/>
      <c r="B35" s="56"/>
      <c r="C35" s="56"/>
      <c r="D35" s="57"/>
      <c r="F35" s="55"/>
      <c r="G35" s="55"/>
      <c r="H35" s="55"/>
      <c r="I35" s="56"/>
      <c r="J35" s="56"/>
      <c r="K35" s="56"/>
      <c r="L35" s="56"/>
      <c r="M35" s="57"/>
    </row>
    <row r="36" spans="1:13" ht="12.75">
      <c r="A36" s="8" t="str">
        <f>Dados!G277</f>
        <v>Equipamentos de diagnóstico por imagem</v>
      </c>
      <c r="B36" s="42">
        <f>Dados!H277</f>
        <v>1274</v>
      </c>
      <c r="C36" s="42">
        <f>Dados!I277</f>
        <v>1237</v>
      </c>
      <c r="D36" s="42">
        <f>Dados!J277</f>
        <v>779</v>
      </c>
      <c r="F36" s="63" t="str">
        <f>Dados!A277</f>
        <v>Mamógrafo</v>
      </c>
      <c r="G36" s="63"/>
      <c r="H36" s="63"/>
      <c r="I36" s="42">
        <f>Dados!B277</f>
        <v>62</v>
      </c>
      <c r="J36" s="42">
        <f>Dados!C277</f>
        <v>61</v>
      </c>
      <c r="K36" s="42">
        <f>Dados!D277</f>
        <v>43</v>
      </c>
      <c r="L36" s="21">
        <f aca="true" t="shared" si="2" ref="L36:M41">IF(POP2009=0,0,I36/POP2009*100000)</f>
        <v>0.9737540306741942</v>
      </c>
      <c r="M36" s="21">
        <f t="shared" si="2"/>
        <v>0.9580483205020299</v>
      </c>
    </row>
    <row r="37" spans="1:13" ht="12.75">
      <c r="A37" s="8" t="str">
        <f>Dados!G278</f>
        <v>Equipamentos de infra-estrutura</v>
      </c>
      <c r="B37" s="42">
        <f>Dados!H278</f>
        <v>1049</v>
      </c>
      <c r="C37" s="42">
        <f>Dados!I278</f>
        <v>1037</v>
      </c>
      <c r="D37" s="42">
        <f>Dados!J278</f>
        <v>286</v>
      </c>
      <c r="F37" s="64" t="str">
        <f>Dados!A278</f>
        <v>Raio X</v>
      </c>
      <c r="G37" s="64"/>
      <c r="H37" s="64"/>
      <c r="I37" s="42">
        <f>Dados!B278</f>
        <v>703</v>
      </c>
      <c r="J37" s="42">
        <f>Dados!C278</f>
        <v>675</v>
      </c>
      <c r="K37" s="42">
        <f>Dados!D278</f>
        <v>398</v>
      </c>
      <c r="L37" s="21">
        <f t="shared" si="2"/>
        <v>11.04111425103159</v>
      </c>
      <c r="M37" s="21">
        <f t="shared" si="2"/>
        <v>10.601354366210987</v>
      </c>
    </row>
    <row r="38" spans="1:13" ht="12.75">
      <c r="A38" s="8" t="str">
        <f>Dados!G279</f>
        <v>Equipamentos por métodos ópticos</v>
      </c>
      <c r="B38" s="42">
        <f>Dados!H279</f>
        <v>406</v>
      </c>
      <c r="C38" s="42">
        <f>Dados!I279</f>
        <v>396</v>
      </c>
      <c r="D38" s="42">
        <f>Dados!J279</f>
        <v>137</v>
      </c>
      <c r="F38" s="64" t="str">
        <f>Dados!A279</f>
        <v>Tomógrafo Computadorizado</v>
      </c>
      <c r="G38" s="64"/>
      <c r="H38" s="64"/>
      <c r="I38" s="42">
        <f>Dados!B279</f>
        <v>41</v>
      </c>
      <c r="J38" s="42">
        <f>Dados!C279</f>
        <v>40</v>
      </c>
      <c r="K38" s="42">
        <f>Dados!D279</f>
        <v>26</v>
      </c>
      <c r="L38" s="21">
        <f t="shared" si="2"/>
        <v>0.6439341170587415</v>
      </c>
      <c r="M38" s="21">
        <f t="shared" si="2"/>
        <v>0.628228406886577</v>
      </c>
    </row>
    <row r="39" spans="1:13" ht="12.75">
      <c r="A39" s="8" t="str">
        <f>Dados!G280</f>
        <v>Equipamentos por métodos gráficos</v>
      </c>
      <c r="B39" s="42">
        <f>Dados!H280</f>
        <v>384</v>
      </c>
      <c r="C39" s="42">
        <f>Dados!I280</f>
        <v>364</v>
      </c>
      <c r="D39" s="42">
        <f>Dados!J280</f>
        <v>222</v>
      </c>
      <c r="F39" s="64" t="str">
        <f>Dados!A280</f>
        <v>Ressonância Magnética</v>
      </c>
      <c r="G39" s="64"/>
      <c r="H39" s="64"/>
      <c r="I39" s="42">
        <f>Dados!B280</f>
        <v>6</v>
      </c>
      <c r="J39" s="42">
        <f>Dados!C280</f>
        <v>6</v>
      </c>
      <c r="K39" s="42">
        <f>Dados!D280</f>
        <v>4</v>
      </c>
      <c r="L39" s="21">
        <f t="shared" si="2"/>
        <v>0.09423426103298654</v>
      </c>
      <c r="M39" s="21">
        <f t="shared" si="2"/>
        <v>0.09423426103298654</v>
      </c>
    </row>
    <row r="40" spans="1:13" ht="12.75">
      <c r="A40" s="8" t="str">
        <f>Dados!G281</f>
        <v>Equipamentos de manutenção da vida</v>
      </c>
      <c r="B40" s="42">
        <f>Dados!H281</f>
        <v>3468</v>
      </c>
      <c r="C40" s="42">
        <f>Dados!I281</f>
        <v>3394</v>
      </c>
      <c r="D40" s="42">
        <f>Dados!J281</f>
        <v>737</v>
      </c>
      <c r="F40" s="64" t="str">
        <f>Dados!A281</f>
        <v>Ultrassom</v>
      </c>
      <c r="G40" s="64"/>
      <c r="H40" s="64"/>
      <c r="I40" s="42">
        <f>Dados!B281</f>
        <v>449</v>
      </c>
      <c r="J40" s="42">
        <f>Dados!C281</f>
        <v>442</v>
      </c>
      <c r="K40" s="42">
        <f>Dados!D281</f>
        <v>301</v>
      </c>
      <c r="L40" s="21">
        <f t="shared" si="2"/>
        <v>7.051863867301827</v>
      </c>
      <c r="M40" s="21">
        <f t="shared" si="2"/>
        <v>6.941923896096676</v>
      </c>
    </row>
    <row r="41" spans="1:13" ht="12.75">
      <c r="A41" s="8" t="str">
        <f>Dados!G282</f>
        <v>Equipamentos de Odontologia</v>
      </c>
      <c r="B41" s="42">
        <f>Dados!H282</f>
        <v>3837</v>
      </c>
      <c r="C41" s="42">
        <f>Dados!I282</f>
        <v>3788</v>
      </c>
      <c r="D41" s="42">
        <f>Dados!J282</f>
        <v>2531</v>
      </c>
      <c r="F41" s="30" t="str">
        <f>Dados!A282</f>
        <v>Equipo Odontológico Completo</v>
      </c>
      <c r="G41" s="30"/>
      <c r="H41" s="30"/>
      <c r="I41" s="54">
        <f>Dados!B282</f>
        <v>1839</v>
      </c>
      <c r="J41" s="54">
        <f>Dados!C282</f>
        <v>1824</v>
      </c>
      <c r="K41" s="54">
        <f>Dados!D282</f>
        <v>1385</v>
      </c>
      <c r="L41" s="22">
        <f t="shared" si="2"/>
        <v>28.882801006610375</v>
      </c>
      <c r="M41" s="22">
        <f t="shared" si="2"/>
        <v>28.64721535402791</v>
      </c>
    </row>
    <row r="42" spans="1:11" ht="12.75">
      <c r="A42" s="12" t="str">
        <f>Dados!G283</f>
        <v>Outros equipamentos</v>
      </c>
      <c r="B42" s="54">
        <f>Dados!H283</f>
        <v>990</v>
      </c>
      <c r="C42" s="54">
        <f>Dados!I283</f>
        <v>968</v>
      </c>
      <c r="D42" s="54">
        <f>Dados!J283</f>
        <v>176</v>
      </c>
      <c r="F42" s="8" t="s">
        <v>66</v>
      </c>
      <c r="H42" s="15"/>
      <c r="I42" s="15"/>
      <c r="J42" s="15"/>
      <c r="K42" s="15"/>
    </row>
    <row r="43" ht="12.75">
      <c r="A43" s="8" t="s">
        <v>66</v>
      </c>
    </row>
    <row r="47" ht="12.75" customHeight="1"/>
  </sheetData>
  <sheetProtection selectLockedCells="1" selectUnlockedCells="1"/>
  <mergeCells count="29">
    <mergeCell ref="A1:F1"/>
    <mergeCell ref="A3:F3"/>
    <mergeCell ref="A4:F4"/>
    <mergeCell ref="A5:A7"/>
    <mergeCell ref="B5:B7"/>
    <mergeCell ref="C5:C7"/>
    <mergeCell ref="D5:D7"/>
    <mergeCell ref="E5:E7"/>
    <mergeCell ref="F5:F7"/>
    <mergeCell ref="A30:D31"/>
    <mergeCell ref="F30:M31"/>
    <mergeCell ref="A32:D32"/>
    <mergeCell ref="F32:M32"/>
    <mergeCell ref="A33:A35"/>
    <mergeCell ref="B33:B35"/>
    <mergeCell ref="C33:C35"/>
    <mergeCell ref="D33:D35"/>
    <mergeCell ref="F33:H35"/>
    <mergeCell ref="I33:I35"/>
    <mergeCell ref="J33:J35"/>
    <mergeCell ref="K33:K35"/>
    <mergeCell ref="L33:L35"/>
    <mergeCell ref="M33:M35"/>
    <mergeCell ref="F36:H36"/>
    <mergeCell ref="F37:H37"/>
    <mergeCell ref="F38:H38"/>
    <mergeCell ref="F39:H39"/>
    <mergeCell ref="F40:H40"/>
    <mergeCell ref="F41:H41"/>
  </mergeCells>
  <printOptions horizontalCentered="1"/>
  <pageMargins left="0.7875" right="0.7875" top="0.9840277777777777" bottom="0.9840277777777777" header="0.5118055555555555" footer="0.5118055555555555"/>
  <pageSetup fitToHeight="1" fitToWidth="1" horizontalDpi="300" verticalDpi="300" orientation="landscape" paperSize="9"/>
  <headerFooter alignWithMargins="0">
    <oddFooter>&amp;RMS/SE/Datasus
Gerado em &amp;D - &amp;T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Plan15">
    <pageSetUpPr fitToPage="1"/>
  </sheetPr>
  <dimension ref="A1:O62"/>
  <sheetViews>
    <sheetView showGridLines="0" showRowColHeaders="0" zoomScale="68" zoomScaleNormal="68" workbookViewId="0" topLeftCell="A1">
      <selection activeCell="A1" sqref="A1"/>
    </sheetView>
  </sheetViews>
  <sheetFormatPr defaultColWidth="9.140625" defaultRowHeight="12.75"/>
  <cols>
    <col min="1" max="1" width="49.28125" style="0" customWidth="1"/>
    <col min="2" max="6" width="17.7109375" style="0" customWidth="1"/>
    <col min="8" max="8" width="50.8515625" style="0" customWidth="1"/>
    <col min="9" max="11" width="17.7109375" style="0" customWidth="1"/>
  </cols>
  <sheetData>
    <row r="1" spans="1:15" ht="12.75">
      <c r="A1" s="4" t="str">
        <f>Dados!C2</f>
        <v>Unidade da Federação: Maranhão - MA</v>
      </c>
      <c r="B1" s="4"/>
      <c r="C1" s="4"/>
      <c r="D1" s="4"/>
      <c r="E1" s="4"/>
      <c r="F1" s="4"/>
      <c r="G1" s="4"/>
      <c r="H1" s="4"/>
      <c r="I1" s="4"/>
      <c r="J1" s="4"/>
      <c r="K1" s="4"/>
      <c r="L1" s="62"/>
      <c r="M1" s="62"/>
      <c r="N1" s="62"/>
      <c r="O1" s="62"/>
    </row>
    <row r="3" spans="1:11" ht="15" customHeight="1">
      <c r="A3" s="65" t="s">
        <v>88</v>
      </c>
      <c r="B3" s="65"/>
      <c r="C3" s="65"/>
      <c r="D3" s="65"/>
      <c r="E3" s="65"/>
      <c r="F3" s="65"/>
      <c r="H3" s="65" t="s">
        <v>89</v>
      </c>
      <c r="I3" s="65"/>
      <c r="J3" s="65"/>
      <c r="K3" s="65"/>
    </row>
    <row r="4" spans="1:11" ht="15" customHeight="1">
      <c r="A4" s="66" t="s">
        <v>90</v>
      </c>
      <c r="B4" s="66"/>
      <c r="C4" s="66"/>
      <c r="D4" s="66"/>
      <c r="E4" s="66"/>
      <c r="F4" s="66"/>
      <c r="H4" s="66" t="s">
        <v>91</v>
      </c>
      <c r="I4" s="66"/>
      <c r="J4" s="66"/>
      <c r="K4" s="66"/>
    </row>
    <row r="5" spans="1:11" ht="13.5">
      <c r="A5" s="67">
        <f>Dados!$A$853</f>
        <v>2009</v>
      </c>
      <c r="B5" s="67"/>
      <c r="C5" s="67"/>
      <c r="D5" s="67"/>
      <c r="E5" s="67"/>
      <c r="F5" s="67"/>
      <c r="H5" s="67">
        <f>Dados!$A$853</f>
        <v>2009</v>
      </c>
      <c r="I5" s="67"/>
      <c r="J5" s="67"/>
      <c r="K5" s="67"/>
    </row>
    <row r="6" spans="1:11" ht="14.25">
      <c r="A6" s="68">
        <f>Dados!A854</f>
        <v>0</v>
      </c>
      <c r="B6" s="69">
        <f>Dados!B854</f>
        <v>0</v>
      </c>
      <c r="C6" s="70">
        <f>Dados!C854</f>
        <v>0</v>
      </c>
      <c r="D6" s="70">
        <f>Dados!D854</f>
        <v>0</v>
      </c>
      <c r="E6" s="70">
        <f>Dados!E854</f>
        <v>0</v>
      </c>
      <c r="F6" s="71">
        <f>Dados!F854</f>
        <v>0</v>
      </c>
      <c r="H6" s="72" t="s">
        <v>92</v>
      </c>
      <c r="I6" s="73" t="s">
        <v>93</v>
      </c>
      <c r="J6" s="73" t="s">
        <v>94</v>
      </c>
      <c r="K6" s="73" t="s">
        <v>18</v>
      </c>
    </row>
    <row r="7" spans="1:11" ht="12.75" customHeight="1">
      <c r="A7" s="68"/>
      <c r="B7" s="69"/>
      <c r="C7" s="70"/>
      <c r="D7" s="70"/>
      <c r="E7" s="70"/>
      <c r="F7" s="71"/>
      <c r="H7" s="74" t="str">
        <f>Dados!A867</f>
        <v>010000-Atenção Básica (PAB)</v>
      </c>
      <c r="I7" s="75">
        <f>Dados!I867</f>
        <v>0</v>
      </c>
      <c r="J7" s="75">
        <f>Dados!B867</f>
        <v>0</v>
      </c>
      <c r="K7" s="75">
        <f>SUM(I7:J7)</f>
        <v>0</v>
      </c>
    </row>
    <row r="8" spans="1:11" ht="12.75">
      <c r="A8" s="74" t="str">
        <f>Dados!A855</f>
        <v>Atenção Básica (PAB)</v>
      </c>
      <c r="B8" s="75">
        <f>Dados!B855</f>
        <v>0</v>
      </c>
      <c r="C8" s="75">
        <f>Dados!C855</f>
        <v>0</v>
      </c>
      <c r="D8" s="75">
        <f>Dados!D855</f>
        <v>0</v>
      </c>
      <c r="E8" s="75">
        <f>Dados!E855</f>
        <v>0</v>
      </c>
      <c r="F8" s="75">
        <f>Dados!F855</f>
        <v>0</v>
      </c>
      <c r="H8" s="74" t="str">
        <f>Dados!A868</f>
        <v>020000-Assistência Farmacêutica</v>
      </c>
      <c r="I8" s="75">
        <f>Dados!I868</f>
        <v>14933117.54</v>
      </c>
      <c r="J8" s="75">
        <f>Dados!B868</f>
        <v>0</v>
      </c>
      <c r="K8" s="75">
        <f aca="true" t="shared" si="0" ref="K8:K59">SUM(I8:J8)</f>
        <v>14933117.54</v>
      </c>
    </row>
    <row r="9" spans="1:11" ht="12.75">
      <c r="A9" s="74" t="str">
        <f>Dados!A856</f>
        <v>Assistência Farmacêutica</v>
      </c>
      <c r="B9" s="75">
        <f>Dados!B856</f>
        <v>0</v>
      </c>
      <c r="C9" s="75">
        <f>Dados!C856</f>
        <v>0</v>
      </c>
      <c r="D9" s="75">
        <f>Dados!D856</f>
        <v>0</v>
      </c>
      <c r="E9" s="75">
        <f>Dados!E856</f>
        <v>0</v>
      </c>
      <c r="F9" s="75">
        <f>Dados!F856</f>
        <v>0</v>
      </c>
      <c r="H9" s="74" t="str">
        <f>Dados!A869</f>
        <v>040000-Fundo de Ações Estratégicas e Compensação</v>
      </c>
      <c r="I9" s="75">
        <f>Dados!I869</f>
        <v>0</v>
      </c>
      <c r="J9" s="75">
        <f>Dados!B869</f>
        <v>0</v>
      </c>
      <c r="K9" s="75">
        <f t="shared" si="0"/>
        <v>0</v>
      </c>
    </row>
    <row r="10" spans="1:11" ht="12.75">
      <c r="A10" s="74" t="str">
        <f>Dados!A857</f>
        <v>Fundo de Ações Estratégicas e Compensações FAEC</v>
      </c>
      <c r="B10" s="75">
        <f>Dados!B857</f>
        <v>0</v>
      </c>
      <c r="C10" s="75">
        <f>Dados!C857</f>
        <v>2524244.69</v>
      </c>
      <c r="D10" s="75">
        <f>Dados!D857</f>
        <v>1069997.62</v>
      </c>
      <c r="E10" s="75">
        <f>Dados!E857</f>
        <v>0</v>
      </c>
      <c r="F10" s="75">
        <f>Dados!F857</f>
        <v>3594242.31</v>
      </c>
      <c r="H10" s="74" t="str">
        <f>Dados!A870</f>
        <v>040001-Coleta de material</v>
      </c>
      <c r="I10" s="75">
        <f>Dados!I870</f>
        <v>0</v>
      </c>
      <c r="J10" s="75">
        <f>Dados!B870</f>
        <v>0</v>
      </c>
      <c r="K10" s="75">
        <f t="shared" si="0"/>
        <v>0</v>
      </c>
    </row>
    <row r="11" spans="1:11" ht="12.75">
      <c r="A11" s="74" t="str">
        <f>Dados!A858</f>
        <v>Incentivo - MAC</v>
      </c>
      <c r="B11" s="75">
        <f>Dados!B858</f>
        <v>0</v>
      </c>
      <c r="C11" s="75">
        <f>Dados!C858</f>
        <v>0</v>
      </c>
      <c r="D11" s="75">
        <f>Dados!D858</f>
        <v>0</v>
      </c>
      <c r="E11" s="75">
        <f>Dados!E858</f>
        <v>0</v>
      </c>
      <c r="F11" s="75">
        <f>Dados!F858</f>
        <v>0</v>
      </c>
      <c r="H11" s="74" t="str">
        <f>Dados!A871</f>
        <v>040002-Diagnóstico em laboratório clínico</v>
      </c>
      <c r="I11" s="75">
        <f>Dados!I871</f>
        <v>0</v>
      </c>
      <c r="J11" s="75">
        <f>Dados!B871</f>
        <v>0</v>
      </c>
      <c r="K11" s="75">
        <f t="shared" si="0"/>
        <v>0</v>
      </c>
    </row>
    <row r="12" spans="1:11" ht="12.75">
      <c r="A12" s="74" t="str">
        <f>Dados!A859</f>
        <v>Média e Alta Complexidade (MAC)</v>
      </c>
      <c r="B12" s="75">
        <f>Dados!B859</f>
        <v>0</v>
      </c>
      <c r="C12" s="75">
        <f>Dados!C859</f>
        <v>190488499.81</v>
      </c>
      <c r="D12" s="75">
        <f>Dados!D859</f>
        <v>20483134.96</v>
      </c>
      <c r="E12" s="75">
        <f>Dados!E859</f>
        <v>0</v>
      </c>
      <c r="F12" s="75">
        <f>Dados!F859</f>
        <v>210971634.77</v>
      </c>
      <c r="H12" s="74" t="str">
        <f>Dados!A872</f>
        <v>040003-Coleta/exame anátomo-patológico colo uterin</v>
      </c>
      <c r="I12" s="75">
        <f>Dados!I872</f>
        <v>11.54</v>
      </c>
      <c r="J12" s="75">
        <f>Dados!B872</f>
        <v>0</v>
      </c>
      <c r="K12" s="75">
        <f t="shared" si="0"/>
        <v>11.54</v>
      </c>
    </row>
    <row r="13" spans="1:11" ht="12.75">
      <c r="A13" s="74" t="str">
        <f>Dados!A860</f>
        <v>Vigilância em Saúde</v>
      </c>
      <c r="B13" s="75">
        <f>Dados!B860</f>
        <v>0</v>
      </c>
      <c r="C13" s="75">
        <f>Dados!C860</f>
        <v>0</v>
      </c>
      <c r="D13" s="75">
        <f>Dados!D860</f>
        <v>0</v>
      </c>
      <c r="E13" s="75">
        <f>Dados!E860</f>
        <v>0</v>
      </c>
      <c r="F13" s="75">
        <f>Dados!F860</f>
        <v>0</v>
      </c>
      <c r="H13" s="74" t="str">
        <f>Dados!A873</f>
        <v>040004-Diagnóstico em neurologia</v>
      </c>
      <c r="I13" s="75">
        <f>Dados!I873</f>
        <v>0</v>
      </c>
      <c r="J13" s="75">
        <f>Dados!B873</f>
        <v>0</v>
      </c>
      <c r="K13" s="75">
        <f t="shared" si="0"/>
        <v>0</v>
      </c>
    </row>
    <row r="14" spans="1:11" ht="12.75">
      <c r="A14" s="74" t="str">
        <f>Dados!A861</f>
        <v>Não discriminado</v>
      </c>
      <c r="B14" s="75">
        <f>Dados!B861</f>
        <v>0</v>
      </c>
      <c r="C14" s="75">
        <f>Dados!C861</f>
        <v>0</v>
      </c>
      <c r="D14" s="75">
        <f>Dados!D861</f>
        <v>0</v>
      </c>
      <c r="E14" s="75">
        <f>Dados!E861</f>
        <v>0</v>
      </c>
      <c r="F14" s="75">
        <f>Dados!F861</f>
        <v>0</v>
      </c>
      <c r="H14" s="74" t="str">
        <f>Dados!A874</f>
        <v>040005-Diagnóstico em otorrinolaringologia/fonoaud</v>
      </c>
      <c r="I14" s="75">
        <f>Dados!I874</f>
        <v>0</v>
      </c>
      <c r="J14" s="75">
        <f>Dados!B874</f>
        <v>0</v>
      </c>
      <c r="K14" s="75">
        <f t="shared" si="0"/>
        <v>0</v>
      </c>
    </row>
    <row r="15" spans="1:11" ht="12.75">
      <c r="A15" s="76" t="str">
        <f>Dados!A862</f>
        <v>Total</v>
      </c>
      <c r="B15" s="77">
        <f>Dados!B862</f>
        <v>0</v>
      </c>
      <c r="C15" s="77">
        <f>Dados!C862</f>
        <v>193012744.5</v>
      </c>
      <c r="D15" s="77">
        <f>Dados!D862</f>
        <v>21553132.58</v>
      </c>
      <c r="E15" s="77">
        <f>Dados!E862</f>
        <v>0</v>
      </c>
      <c r="F15" s="77">
        <f>Dados!F862</f>
        <v>214565877.08</v>
      </c>
      <c r="H15" s="74" t="str">
        <f>Dados!A875</f>
        <v>040006-Diagnóstico em psicologia/psiquiatria</v>
      </c>
      <c r="I15" s="75">
        <f>Dados!I875</f>
        <v>0</v>
      </c>
      <c r="J15" s="75">
        <f>Dados!B875</f>
        <v>0</v>
      </c>
      <c r="K15" s="75">
        <f t="shared" si="0"/>
        <v>0</v>
      </c>
    </row>
    <row r="16" spans="1:11" ht="12.75">
      <c r="A16" t="s">
        <v>95</v>
      </c>
      <c r="H16" s="74" t="str">
        <f>Dados!A876</f>
        <v>040007-Consultas médicas/outros prof nív superior</v>
      </c>
      <c r="I16" s="75">
        <f>Dados!I876</f>
        <v>153325.37</v>
      </c>
      <c r="J16" s="75">
        <f>Dados!B876</f>
        <v>0</v>
      </c>
      <c r="K16" s="75">
        <f t="shared" si="0"/>
        <v>153325.37</v>
      </c>
    </row>
    <row r="17" spans="1:11" ht="12.75">
      <c r="A17" s="78" t="s">
        <v>96</v>
      </c>
      <c r="H17" s="74" t="str">
        <f>Dados!A877</f>
        <v>040008-Atenção domiciliar</v>
      </c>
      <c r="I17" s="75">
        <f>Dados!I877</f>
        <v>0</v>
      </c>
      <c r="J17" s="75">
        <f>Dados!B877</f>
        <v>0</v>
      </c>
      <c r="K17" s="75">
        <f t="shared" si="0"/>
        <v>0</v>
      </c>
    </row>
    <row r="18" spans="8:11" ht="15" customHeight="1">
      <c r="H18" s="74" t="str">
        <f>Dados!A878</f>
        <v>040009-Atend/acomp reab fís,ment,visual,múlt defic</v>
      </c>
      <c r="I18" s="75">
        <f>Dados!I878</f>
        <v>442807.92</v>
      </c>
      <c r="J18" s="75">
        <f>Dados!B878</f>
        <v>0</v>
      </c>
      <c r="K18" s="75">
        <f t="shared" si="0"/>
        <v>442807.92</v>
      </c>
    </row>
    <row r="19" spans="1:11" ht="15" customHeight="1">
      <c r="A19" s="65" t="s">
        <v>97</v>
      </c>
      <c r="B19" s="65"/>
      <c r="C19" s="65"/>
      <c r="D19" s="65"/>
      <c r="E19" s="65"/>
      <c r="F19" s="65"/>
      <c r="H19" s="74" t="str">
        <f>Dados!A879</f>
        <v>040010-Atend/acomp psicossocial</v>
      </c>
      <c r="I19" s="75">
        <f>Dados!I879</f>
        <v>0</v>
      </c>
      <c r="J19" s="75">
        <f>Dados!B879</f>
        <v>0</v>
      </c>
      <c r="K19" s="75">
        <f t="shared" si="0"/>
        <v>0</v>
      </c>
    </row>
    <row r="20" spans="1:11" ht="14.25" customHeight="1">
      <c r="A20" s="66" t="s">
        <v>90</v>
      </c>
      <c r="B20" s="66"/>
      <c r="C20" s="66"/>
      <c r="D20" s="66"/>
      <c r="E20" s="66"/>
      <c r="F20" s="66"/>
      <c r="H20" s="74" t="str">
        <f>Dados!A880</f>
        <v>040011-Atend/acomp em saúde do idoso</v>
      </c>
      <c r="I20" s="75">
        <f>Dados!I880</f>
        <v>0</v>
      </c>
      <c r="J20" s="75">
        <f>Dados!B880</f>
        <v>0</v>
      </c>
      <c r="K20" s="75">
        <f t="shared" si="0"/>
        <v>0</v>
      </c>
    </row>
    <row r="21" spans="1:11" ht="13.5">
      <c r="A21" s="67">
        <f>Dados!$A$853</f>
        <v>2009</v>
      </c>
      <c r="B21" s="67"/>
      <c r="C21" s="67"/>
      <c r="D21" s="67"/>
      <c r="E21" s="67"/>
      <c r="F21" s="67"/>
      <c r="H21" s="74" t="str">
        <f>Dados!A881</f>
        <v>040012-Atend/acomp de queimados</v>
      </c>
      <c r="I21" s="75">
        <f>Dados!I881</f>
        <v>0</v>
      </c>
      <c r="J21" s="75">
        <f>Dados!B881</f>
        <v>0</v>
      </c>
      <c r="K21" s="75">
        <f t="shared" si="0"/>
        <v>0</v>
      </c>
    </row>
    <row r="22" spans="1:11" ht="12.75" customHeight="1">
      <c r="A22" s="68">
        <f>Dados!H854</f>
        <v>0</v>
      </c>
      <c r="B22" s="69">
        <f>Dados!I854</f>
        <v>0</v>
      </c>
      <c r="C22" s="70">
        <f>Dados!J854</f>
        <v>0</v>
      </c>
      <c r="D22" s="70">
        <f>Dados!K854</f>
        <v>0</v>
      </c>
      <c r="E22" s="70">
        <f>Dados!L854</f>
        <v>0</v>
      </c>
      <c r="F22" s="71">
        <f>Dados!M854</f>
        <v>0</v>
      </c>
      <c r="H22" s="74" t="str">
        <f>Dados!A882</f>
        <v>040013-Atend/acomp diagn doenças endocr/metabe nut</v>
      </c>
      <c r="I22" s="75">
        <f>Dados!I882</f>
        <v>0</v>
      </c>
      <c r="J22" s="75">
        <f>Dados!B882</f>
        <v>0</v>
      </c>
      <c r="K22" s="75">
        <f t="shared" si="0"/>
        <v>0</v>
      </c>
    </row>
    <row r="23" spans="1:11" ht="12.75">
      <c r="A23" s="68"/>
      <c r="B23" s="69"/>
      <c r="C23" s="70"/>
      <c r="D23" s="70"/>
      <c r="E23" s="70"/>
      <c r="F23" s="71"/>
      <c r="H23" s="74" t="str">
        <f>Dados!A883</f>
        <v>040014-Trat doenças sistema nervoso central perif</v>
      </c>
      <c r="I23" s="75">
        <f>Dados!I883</f>
        <v>0</v>
      </c>
      <c r="J23" s="75">
        <f>Dados!B883</f>
        <v>0</v>
      </c>
      <c r="K23" s="75">
        <f t="shared" si="0"/>
        <v>0</v>
      </c>
    </row>
    <row r="24" spans="1:11" ht="12.75">
      <c r="A24" s="74" t="str">
        <f>Dados!H855</f>
        <v>Atenção Básica (PAB)</v>
      </c>
      <c r="B24" s="75">
        <f>Dados!I855</f>
        <v>0</v>
      </c>
      <c r="C24" s="75">
        <f>Dados!J855</f>
        <v>0</v>
      </c>
      <c r="D24" s="75">
        <f>Dados!K855</f>
        <v>0</v>
      </c>
      <c r="E24" s="75">
        <f>Dados!L855</f>
        <v>0</v>
      </c>
      <c r="F24" s="75">
        <f>Dados!M855</f>
        <v>0</v>
      </c>
      <c r="H24" s="74" t="str">
        <f>Dados!A884</f>
        <v>040015-Trat doenças do aparelho da visão</v>
      </c>
      <c r="I24" s="75">
        <f>Dados!I884</f>
        <v>0</v>
      </c>
      <c r="J24" s="75">
        <f>Dados!B884</f>
        <v>0</v>
      </c>
      <c r="K24" s="75">
        <f t="shared" si="0"/>
        <v>0</v>
      </c>
    </row>
    <row r="25" spans="1:11" ht="12.75">
      <c r="A25" s="74" t="str">
        <f>Dados!H856</f>
        <v>Assistência Farmacêutica</v>
      </c>
      <c r="B25" s="75">
        <f>Dados!I856</f>
        <v>0</v>
      </c>
      <c r="C25" s="75">
        <f>Dados!J856</f>
        <v>0</v>
      </c>
      <c r="D25" s="75">
        <f>Dados!K856</f>
        <v>14933117.54</v>
      </c>
      <c r="E25" s="75">
        <f>Dados!L856</f>
        <v>0</v>
      </c>
      <c r="F25" s="75">
        <f>Dados!M856</f>
        <v>14933117.54</v>
      </c>
      <c r="H25" s="74" t="str">
        <f>Dados!A885</f>
        <v>040016-Trat em oncologia</v>
      </c>
      <c r="I25" s="75">
        <f>Dados!I885</f>
        <v>8134</v>
      </c>
      <c r="J25" s="75">
        <f>Dados!B885</f>
        <v>0</v>
      </c>
      <c r="K25" s="75">
        <f t="shared" si="0"/>
        <v>8134</v>
      </c>
    </row>
    <row r="26" spans="1:11" ht="12.75">
      <c r="A26" s="74" t="str">
        <f>Dados!H857</f>
        <v>Fundo de Ações Estratégicas e Compensações FAEC</v>
      </c>
      <c r="B26" s="75">
        <f>Dados!I857</f>
        <v>2350</v>
      </c>
      <c r="C26" s="75">
        <f>Dados!J857</f>
        <v>2916411.52</v>
      </c>
      <c r="D26" s="75">
        <f>Dados!K857</f>
        <v>34033859.59</v>
      </c>
      <c r="E26" s="75">
        <f>Dados!L857</f>
        <v>1497147.49</v>
      </c>
      <c r="F26" s="75">
        <f>Dados!M857</f>
        <v>38449768.6</v>
      </c>
      <c r="H26" s="74" t="str">
        <f>Dados!A886</f>
        <v>040017-Nefrologia</v>
      </c>
      <c r="I26" s="75">
        <f>Dados!I886</f>
        <v>29662326.03</v>
      </c>
      <c r="J26" s="75">
        <f>Dados!B886</f>
        <v>0</v>
      </c>
      <c r="K26" s="75">
        <f t="shared" si="0"/>
        <v>29662326.03</v>
      </c>
    </row>
    <row r="27" spans="1:11" ht="12.75">
      <c r="A27" s="74" t="str">
        <f>Dados!H858</f>
        <v>Incentivo - MAC</v>
      </c>
      <c r="B27" s="75">
        <f>Dados!I858</f>
        <v>0</v>
      </c>
      <c r="C27" s="75">
        <f>Dados!J858</f>
        <v>567522.69</v>
      </c>
      <c r="D27" s="75">
        <f>Dados!K858</f>
        <v>0</v>
      </c>
      <c r="E27" s="75">
        <f>Dados!L858</f>
        <v>223045.42</v>
      </c>
      <c r="F27" s="75">
        <f>Dados!M858</f>
        <v>790568.11</v>
      </c>
      <c r="H27" s="74" t="str">
        <f>Dados!A887</f>
        <v>040018-Tratamentos odontológicos</v>
      </c>
      <c r="I27" s="75">
        <f>Dados!I887</f>
        <v>0</v>
      </c>
      <c r="J27" s="75">
        <f>Dados!B887</f>
        <v>0</v>
      </c>
      <c r="K27" s="75">
        <f t="shared" si="0"/>
        <v>0</v>
      </c>
    </row>
    <row r="28" spans="1:11" ht="12.75">
      <c r="A28" s="74" t="str">
        <f>Dados!H859</f>
        <v>Média e Alta Complexidade (MAC)</v>
      </c>
      <c r="B28" s="75">
        <f>Dados!I859</f>
        <v>812599.66</v>
      </c>
      <c r="C28" s="75">
        <f>Dados!J859</f>
        <v>214375221.57</v>
      </c>
      <c r="D28" s="75">
        <f>Dados!K859</f>
        <v>29650637.43</v>
      </c>
      <c r="E28" s="75">
        <f>Dados!L859</f>
        <v>6923950.06</v>
      </c>
      <c r="F28" s="75">
        <f>Dados!M859</f>
        <v>251762408.72</v>
      </c>
      <c r="H28" s="74" t="str">
        <f>Dados!A888</f>
        <v>040019-Cirurgia do sistema nervoso central e perif</v>
      </c>
      <c r="I28" s="75">
        <f>Dados!I888</f>
        <v>0</v>
      </c>
      <c r="J28" s="75">
        <f>Dados!B888</f>
        <v>0</v>
      </c>
      <c r="K28" s="75">
        <f t="shared" si="0"/>
        <v>0</v>
      </c>
    </row>
    <row r="29" spans="1:11" ht="12.75">
      <c r="A29" s="74" t="str">
        <f>Dados!H860</f>
        <v>Vigilância em Saúde</v>
      </c>
      <c r="B29" s="75">
        <f>Dados!I860</f>
        <v>0</v>
      </c>
      <c r="C29" s="75">
        <f>Dados!J860</f>
        <v>5984.8</v>
      </c>
      <c r="D29" s="75">
        <f>Dados!K860</f>
        <v>0</v>
      </c>
      <c r="E29" s="75">
        <f>Dados!L860</f>
        <v>52115.9</v>
      </c>
      <c r="F29" s="75">
        <f>Dados!M860</f>
        <v>58100.7</v>
      </c>
      <c r="H29" s="74" t="str">
        <f>Dados!A889</f>
        <v>040020-Cirurgias de ouvido, nariz e garganta</v>
      </c>
      <c r="I29" s="75">
        <f>Dados!I889</f>
        <v>0</v>
      </c>
      <c r="J29" s="75">
        <f>Dados!B889</f>
        <v>0</v>
      </c>
      <c r="K29" s="75">
        <f t="shared" si="0"/>
        <v>0</v>
      </c>
    </row>
    <row r="30" spans="1:11" ht="12.75">
      <c r="A30" s="74" t="str">
        <f>Dados!H861</f>
        <v>Não discriminado</v>
      </c>
      <c r="B30" s="75">
        <f>Dados!I861</f>
        <v>0</v>
      </c>
      <c r="C30" s="75">
        <f>Dados!J861</f>
        <v>0</v>
      </c>
      <c r="D30" s="75">
        <f>Dados!K861</f>
        <v>0</v>
      </c>
      <c r="E30" s="75">
        <f>Dados!L861</f>
        <v>0</v>
      </c>
      <c r="F30" s="75">
        <f>Dados!M861</f>
        <v>0</v>
      </c>
      <c r="H30" s="74" t="str">
        <f>Dados!A890</f>
        <v>040021-Deformidade labio-palatal e crânio-facial</v>
      </c>
      <c r="I30" s="75">
        <f>Dados!I890</f>
        <v>0</v>
      </c>
      <c r="J30" s="75">
        <f>Dados!B890</f>
        <v>0</v>
      </c>
      <c r="K30" s="75">
        <f t="shared" si="0"/>
        <v>0</v>
      </c>
    </row>
    <row r="31" spans="1:11" ht="12.75">
      <c r="A31" s="76" t="str">
        <f>Dados!H862</f>
        <v>Total</v>
      </c>
      <c r="B31" s="77">
        <f>Dados!I862</f>
        <v>814949.66</v>
      </c>
      <c r="C31" s="77">
        <f>Dados!J862</f>
        <v>217865140.58</v>
      </c>
      <c r="D31" s="77">
        <f>Dados!K862</f>
        <v>78617614.56</v>
      </c>
      <c r="E31" s="77">
        <f>Dados!L862</f>
        <v>8696258.87</v>
      </c>
      <c r="F31" s="77">
        <f>Dados!M862</f>
        <v>305993963.67</v>
      </c>
      <c r="H31" s="74" t="str">
        <f>Dados!A891</f>
        <v>040022-Cirurgia apar da visão</v>
      </c>
      <c r="I31" s="75">
        <f>Dados!I891</f>
        <v>0</v>
      </c>
      <c r="J31" s="75">
        <f>Dados!B891</f>
        <v>0</v>
      </c>
      <c r="K31" s="75">
        <f t="shared" si="0"/>
        <v>0</v>
      </c>
    </row>
    <row r="32" spans="1:11" ht="12.75">
      <c r="A32" t="s">
        <v>95</v>
      </c>
      <c r="H32" s="74" t="str">
        <f>Dados!A892</f>
        <v>040023-Cirurgia apar circulatório</v>
      </c>
      <c r="I32" s="75">
        <f>Dados!I892</f>
        <v>0</v>
      </c>
      <c r="J32" s="75">
        <f>Dados!B892</f>
        <v>201055.75</v>
      </c>
      <c r="K32" s="75">
        <f t="shared" si="0"/>
        <v>201055.75</v>
      </c>
    </row>
    <row r="33" spans="1:11" ht="12.75">
      <c r="A33" s="78" t="s">
        <v>98</v>
      </c>
      <c r="H33" s="74" t="str">
        <f>Dados!A893</f>
        <v>040024-Cirurgia apar digest,orgãos anex par abdom</v>
      </c>
      <c r="I33" s="75">
        <f>Dados!I893</f>
        <v>0</v>
      </c>
      <c r="J33" s="75">
        <f>Dados!B893</f>
        <v>64156.65</v>
      </c>
      <c r="K33" s="75">
        <f t="shared" si="0"/>
        <v>64156.65</v>
      </c>
    </row>
    <row r="34" spans="8:11" ht="12.75">
      <c r="H34" s="74" t="str">
        <f>Dados!A894</f>
        <v>040025-Cirurgia do aparelho geniturinário</v>
      </c>
      <c r="I34" s="75">
        <f>Dados!I894</f>
        <v>0</v>
      </c>
      <c r="J34" s="75">
        <f>Dados!B894</f>
        <v>0</v>
      </c>
      <c r="K34" s="75">
        <f t="shared" si="0"/>
        <v>0</v>
      </c>
    </row>
    <row r="35" spans="8:11" ht="12.75">
      <c r="H35" s="74" t="str">
        <f>Dados!A895</f>
        <v>040026-Tratamento de queimados</v>
      </c>
      <c r="I35" s="75">
        <f>Dados!I895</f>
        <v>0</v>
      </c>
      <c r="J35" s="75">
        <f>Dados!B895</f>
        <v>0</v>
      </c>
      <c r="K35" s="75">
        <f t="shared" si="0"/>
        <v>0</v>
      </c>
    </row>
    <row r="36" spans="8:11" ht="12.75">
      <c r="H36" s="74" t="str">
        <f>Dados!A896</f>
        <v>040027-Cirurgia reparadora para lipodistrofia</v>
      </c>
      <c r="I36" s="75">
        <f>Dados!I896</f>
        <v>0</v>
      </c>
      <c r="J36" s="75">
        <f>Dados!B896</f>
        <v>0</v>
      </c>
      <c r="K36" s="75">
        <f t="shared" si="0"/>
        <v>0</v>
      </c>
    </row>
    <row r="37" spans="8:11" ht="12.75">
      <c r="H37" s="74" t="str">
        <f>Dados!A897</f>
        <v>040028-Outras cirurgias plásticas/reparadoras</v>
      </c>
      <c r="I37" s="75">
        <f>Dados!I897</f>
        <v>0</v>
      </c>
      <c r="J37" s="75">
        <f>Dados!B897</f>
        <v>1744.76</v>
      </c>
      <c r="K37" s="75">
        <f t="shared" si="0"/>
        <v>1744.76</v>
      </c>
    </row>
    <row r="38" spans="8:11" ht="12.75">
      <c r="H38" s="74" t="str">
        <f>Dados!A898</f>
        <v>040029-Cirurgia orofacial</v>
      </c>
      <c r="I38" s="75">
        <f>Dados!I898</f>
        <v>0</v>
      </c>
      <c r="J38" s="75">
        <f>Dados!B898</f>
        <v>0</v>
      </c>
      <c r="K38" s="75">
        <f t="shared" si="0"/>
        <v>0</v>
      </c>
    </row>
    <row r="39" spans="8:11" ht="12.75">
      <c r="H39" s="74" t="str">
        <f>Dados!A899</f>
        <v>040030-Sequenciais</v>
      </c>
      <c r="I39" s="75">
        <f>Dados!I899</f>
        <v>0</v>
      </c>
      <c r="J39" s="75">
        <f>Dados!B899</f>
        <v>0</v>
      </c>
      <c r="K39" s="75">
        <f t="shared" si="0"/>
        <v>0</v>
      </c>
    </row>
    <row r="40" spans="8:11" ht="12.75">
      <c r="H40" s="74" t="str">
        <f>Dados!A900</f>
        <v>040032-Transplantes de orgãos, tecidos e células</v>
      </c>
      <c r="I40" s="75">
        <f>Dados!I900</f>
        <v>2081561.37</v>
      </c>
      <c r="J40" s="75">
        <f>Dados!B900</f>
        <v>802318.6</v>
      </c>
      <c r="K40" s="75">
        <f t="shared" si="0"/>
        <v>2883879.97</v>
      </c>
    </row>
    <row r="41" spans="8:11" ht="12.75">
      <c r="H41" s="74" t="str">
        <f>Dados!A901</f>
        <v>040033-Medicamentos para transplante</v>
      </c>
      <c r="I41" s="75">
        <f>Dados!I901</f>
        <v>0</v>
      </c>
      <c r="J41" s="75">
        <f>Dados!B901</f>
        <v>0</v>
      </c>
      <c r="K41" s="75">
        <f t="shared" si="0"/>
        <v>0</v>
      </c>
    </row>
    <row r="42" spans="8:11" ht="12.75">
      <c r="H42" s="74" t="str">
        <f>Dados!A902</f>
        <v>040035-OPM em odontologia</v>
      </c>
      <c r="I42" s="75">
        <f>Dados!I902</f>
        <v>0</v>
      </c>
      <c r="J42" s="75">
        <f>Dados!B902</f>
        <v>0</v>
      </c>
      <c r="K42" s="75">
        <f t="shared" si="0"/>
        <v>0</v>
      </c>
    </row>
    <row r="43" spans="8:11" ht="12.75">
      <c r="H43" s="74" t="str">
        <f>Dados!A903</f>
        <v>040036-OPM em queimados</v>
      </c>
      <c r="I43" s="75">
        <f>Dados!I903</f>
        <v>0</v>
      </c>
      <c r="J43" s="75">
        <f>Dados!B903</f>
        <v>0</v>
      </c>
      <c r="K43" s="75">
        <f t="shared" si="0"/>
        <v>0</v>
      </c>
    </row>
    <row r="44" spans="8:11" ht="12.75">
      <c r="H44" s="74" t="str">
        <f>Dados!A904</f>
        <v>040038-OPM para transplantes</v>
      </c>
      <c r="I44" s="75">
        <f>Dados!I904</f>
        <v>25456</v>
      </c>
      <c r="J44" s="75">
        <f>Dados!B904</f>
        <v>0</v>
      </c>
      <c r="K44" s="75">
        <f t="shared" si="0"/>
        <v>25456</v>
      </c>
    </row>
    <row r="45" spans="8:11" ht="12.75">
      <c r="H45" s="74" t="str">
        <f>Dados!A905</f>
        <v>040039-Incentivos ao pré-natal e nascimento</v>
      </c>
      <c r="I45" s="75">
        <f>Dados!I905</f>
        <v>2350</v>
      </c>
      <c r="J45" s="75">
        <f>Dados!B905</f>
        <v>0</v>
      </c>
      <c r="K45" s="75">
        <f t="shared" si="0"/>
        <v>2350</v>
      </c>
    </row>
    <row r="46" spans="8:11" ht="12.75">
      <c r="H46" s="74" t="str">
        <f>Dados!A906</f>
        <v>040040-Incentivo ao registro cívil de nascimento</v>
      </c>
      <c r="I46" s="75">
        <f>Dados!I906</f>
        <v>0</v>
      </c>
      <c r="J46" s="75">
        <f>Dados!B906</f>
        <v>0</v>
      </c>
      <c r="K46" s="75">
        <f t="shared" si="0"/>
        <v>0</v>
      </c>
    </row>
    <row r="47" spans="8:11" ht="12.75">
      <c r="H47" s="74" t="str">
        <f>Dados!A907</f>
        <v>040041-Centr Nacional Regulação Alta Complex CNRAC</v>
      </c>
      <c r="I47" s="75">
        <f>Dados!I907</f>
        <v>0</v>
      </c>
      <c r="J47" s="75">
        <f>Dados!B907</f>
        <v>0</v>
      </c>
      <c r="K47" s="75">
        <f t="shared" si="0"/>
        <v>0</v>
      </c>
    </row>
    <row r="48" spans="8:11" ht="12.75">
      <c r="H48" s="74" t="str">
        <f>Dados!A908</f>
        <v>040042-Reguladores Ativ Hormonal Inibidores Prolac</v>
      </c>
      <c r="I48" s="75">
        <f>Dados!I908</f>
        <v>0</v>
      </c>
      <c r="J48" s="75">
        <f>Dados!B908</f>
        <v>0</v>
      </c>
      <c r="K48" s="75">
        <f t="shared" si="0"/>
        <v>0</v>
      </c>
    </row>
    <row r="49" spans="8:11" ht="12.75">
      <c r="H49" s="74" t="str">
        <f>Dados!A909</f>
        <v>040043-Política Nacional de Cirurgias Eletivas</v>
      </c>
      <c r="I49" s="75">
        <f>Dados!I909</f>
        <v>4956724</v>
      </c>
      <c r="J49" s="75">
        <f>Dados!B909</f>
        <v>2524966.55</v>
      </c>
      <c r="K49" s="75">
        <f t="shared" si="0"/>
        <v>7481690.55</v>
      </c>
    </row>
    <row r="50" spans="8:11" ht="12.75">
      <c r="H50" s="74" t="str">
        <f>Dados!A910</f>
        <v>040044-Redesignação e acompanhamento</v>
      </c>
      <c r="I50" s="75">
        <f>Dados!I910</f>
        <v>0</v>
      </c>
      <c r="J50" s="75">
        <f>Dados!B910</f>
        <v>0</v>
      </c>
      <c r="K50" s="75">
        <f t="shared" si="0"/>
        <v>0</v>
      </c>
    </row>
    <row r="51" spans="8:11" ht="12.75">
      <c r="H51" s="74" t="str">
        <f>Dados!A911</f>
        <v>040045-Projeto Olhar Brasil</v>
      </c>
      <c r="I51" s="75">
        <f>Dados!I911</f>
        <v>129367.37</v>
      </c>
      <c r="J51" s="75">
        <f>Dados!B911</f>
        <v>0</v>
      </c>
      <c r="K51" s="75">
        <f t="shared" si="0"/>
        <v>129367.37</v>
      </c>
    </row>
    <row r="52" spans="8:11" ht="12.75">
      <c r="H52" s="74" t="str">
        <f>Dados!A912</f>
        <v>040046-Mamografia para Rastreamento</v>
      </c>
      <c r="I52" s="75">
        <f>Dados!I912</f>
        <v>987705</v>
      </c>
      <c r="J52" s="75">
        <f>Dados!B912</f>
        <v>0</v>
      </c>
      <c r="K52" s="75">
        <f t="shared" si="0"/>
        <v>987705</v>
      </c>
    </row>
    <row r="53" spans="8:11" ht="12.75">
      <c r="H53" s="74" t="str">
        <f>Dados!A913</f>
        <v>021012-CNRAC - cód ant à tab unif-vál p/2008-01</v>
      </c>
      <c r="I53" s="75">
        <f>Dados!I913</f>
        <v>0</v>
      </c>
      <c r="J53" s="75">
        <f>Dados!B913</f>
        <v>0</v>
      </c>
      <c r="K53" s="75">
        <f t="shared" si="0"/>
        <v>0</v>
      </c>
    </row>
    <row r="54" spans="8:11" ht="12.75">
      <c r="H54" s="74" t="str">
        <f>Dados!A914</f>
        <v>021014-Eletivas - cód ant à tab unif-vál p/2008-01</v>
      </c>
      <c r="I54" s="75">
        <f>Dados!I914</f>
        <v>0</v>
      </c>
      <c r="J54" s="75">
        <f>Dados!B914</f>
        <v>0</v>
      </c>
      <c r="K54" s="75">
        <f t="shared" si="0"/>
        <v>0</v>
      </c>
    </row>
    <row r="55" spans="8:11" ht="12.75">
      <c r="H55" s="74" t="str">
        <f>Dados!A915</f>
        <v>050000-Incentivo - MAC</v>
      </c>
      <c r="I55" s="75">
        <f>Dados!I915</f>
        <v>790568.11</v>
      </c>
      <c r="J55" s="75">
        <f>Dados!B915</f>
        <v>0</v>
      </c>
      <c r="K55" s="75">
        <f t="shared" si="0"/>
        <v>790568.11</v>
      </c>
    </row>
    <row r="56" spans="8:11" ht="12.75">
      <c r="H56" s="74" t="str">
        <f>Dados!A916</f>
        <v>060000-Média e Alta Complexidade (MAC)</v>
      </c>
      <c r="I56" s="75">
        <f>Dados!I916</f>
        <v>251762408.72</v>
      </c>
      <c r="J56" s="75">
        <f>Dados!B916</f>
        <v>0</v>
      </c>
      <c r="K56" s="75">
        <f t="shared" si="0"/>
        <v>251762408.72</v>
      </c>
    </row>
    <row r="57" spans="8:11" ht="12.75">
      <c r="H57" s="74" t="str">
        <f>Dados!A917</f>
        <v>070000-Vigilância em Saúde</v>
      </c>
      <c r="I57" s="75">
        <f>Dados!I917</f>
        <v>58100.7</v>
      </c>
      <c r="J57" s="75">
        <f>Dados!B917</f>
        <v>0</v>
      </c>
      <c r="K57" s="75">
        <f t="shared" si="0"/>
        <v>58100.7</v>
      </c>
    </row>
    <row r="58" spans="8:11" ht="12.75">
      <c r="H58" s="74" t="str">
        <f>Dados!A918</f>
        <v>Não aplicável</v>
      </c>
      <c r="I58" s="75">
        <f>Dados!I918</f>
        <v>0</v>
      </c>
      <c r="J58" s="75">
        <f>Dados!B918</f>
        <v>210971634.77</v>
      </c>
      <c r="K58" s="75">
        <f t="shared" si="0"/>
        <v>210971634.77</v>
      </c>
    </row>
    <row r="59" spans="8:11" ht="12.75">
      <c r="H59" s="76" t="str">
        <f>Dados!A919</f>
        <v>Total</v>
      </c>
      <c r="I59" s="77">
        <f>Dados!I919</f>
        <v>305993963.67</v>
      </c>
      <c r="J59" s="77">
        <f>Dados!B919</f>
        <v>214565877.08</v>
      </c>
      <c r="K59" s="77">
        <f t="shared" si="0"/>
        <v>520559840.75</v>
      </c>
    </row>
    <row r="60" ht="12.75">
      <c r="H60" t="s">
        <v>95</v>
      </c>
    </row>
    <row r="61" ht="12.75">
      <c r="H61" s="78" t="s">
        <v>96</v>
      </c>
    </row>
    <row r="62" ht="12.75">
      <c r="H62" s="78" t="s">
        <v>98</v>
      </c>
    </row>
  </sheetData>
  <sheetProtection selectLockedCells="1" selectUnlockedCells="1"/>
  <mergeCells count="22">
    <mergeCell ref="A1:K1"/>
    <mergeCell ref="A3:F3"/>
    <mergeCell ref="H3:K3"/>
    <mergeCell ref="A4:F4"/>
    <mergeCell ref="H4:K4"/>
    <mergeCell ref="A5:F5"/>
    <mergeCell ref="H5:K5"/>
    <mergeCell ref="A6:A7"/>
    <mergeCell ref="B6:B7"/>
    <mergeCell ref="C6:C7"/>
    <mergeCell ref="D6:D7"/>
    <mergeCell ref="E6:E7"/>
    <mergeCell ref="F6:F7"/>
    <mergeCell ref="A19:F19"/>
    <mergeCell ref="A20:F20"/>
    <mergeCell ref="A21:F21"/>
    <mergeCell ref="A22:A23"/>
    <mergeCell ref="B22:B23"/>
    <mergeCell ref="C22:C23"/>
    <mergeCell ref="D22:D23"/>
    <mergeCell ref="E22:E23"/>
    <mergeCell ref="F22:F23"/>
  </mergeCells>
  <printOptions horizontalCentered="1"/>
  <pageMargins left="0.7875" right="0.7875" top="0.9840277777777777" bottom="0.9840277777777777" header="0.5118055555555555" footer="0.5118055555555555"/>
  <pageSetup fitToHeight="1" fitToWidth="1" horizontalDpi="300" verticalDpi="300" orientation="landscape" paperSize="9"/>
  <headerFooter alignWithMargins="0">
    <oddFooter>&amp;RMS/SE/Datasus
Gerado em &amp;D - &amp;T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Plan61">
    <pageSetUpPr fitToPage="1"/>
  </sheetPr>
  <dimension ref="A1:R79"/>
  <sheetViews>
    <sheetView showGridLines="0" showRowColHeaders="0" zoomScale="84" zoomScaleNormal="84" workbookViewId="0" topLeftCell="A1">
      <selection activeCell="A1" sqref="A1"/>
    </sheetView>
  </sheetViews>
  <sheetFormatPr defaultColWidth="9.140625" defaultRowHeight="12.75"/>
  <cols>
    <col min="1" max="1" width="76.7109375" style="0" customWidth="1"/>
    <col min="2" max="2" width="14.421875" style="0" customWidth="1"/>
    <col min="3" max="3" width="7.140625" style="0" customWidth="1"/>
    <col min="4" max="4" width="18.140625" style="0" customWidth="1"/>
    <col min="5" max="5" width="7.140625" style="0" customWidth="1"/>
    <col min="6" max="6" width="14.421875" style="0" customWidth="1"/>
    <col min="7" max="7" width="7.140625" style="0" customWidth="1"/>
    <col min="8" max="8" width="18.140625" style="0" customWidth="1"/>
    <col min="9" max="9" width="7.140625" style="0" customWidth="1"/>
  </cols>
  <sheetData>
    <row r="1" spans="1:18" ht="12.75">
      <c r="A1" s="4" t="str">
        <f>Dados!C2</f>
        <v>Unidade da Federação: Maranhão - MA</v>
      </c>
      <c r="B1" s="4"/>
      <c r="C1" s="4"/>
      <c r="D1" s="4"/>
      <c r="E1" s="4"/>
      <c r="F1" s="4"/>
      <c r="G1" s="4"/>
      <c r="H1" s="4"/>
      <c r="I1" s="4"/>
      <c r="J1" s="62"/>
      <c r="K1" s="62"/>
      <c r="L1" s="62"/>
      <c r="M1" s="62"/>
      <c r="N1" s="62"/>
      <c r="O1" s="62"/>
      <c r="P1" s="62"/>
      <c r="Q1" s="62"/>
      <c r="R1" s="62"/>
    </row>
    <row r="2" spans="1:9" ht="12.75">
      <c r="A2" s="15"/>
      <c r="B2" s="15"/>
      <c r="C2" s="15"/>
      <c r="D2" s="15"/>
      <c r="E2" s="15"/>
      <c r="F2" s="15"/>
      <c r="G2" s="15"/>
      <c r="H2" s="15"/>
      <c r="I2" s="15"/>
    </row>
    <row r="3" spans="1:9" ht="12.75">
      <c r="A3" s="79" t="s">
        <v>99</v>
      </c>
      <c r="B3" s="79"/>
      <c r="C3" s="79"/>
      <c r="D3" s="79"/>
      <c r="E3" s="79"/>
      <c r="F3" s="79"/>
      <c r="G3" s="79"/>
      <c r="H3" s="79"/>
      <c r="I3" s="79"/>
    </row>
    <row r="4" spans="1:9" ht="12.75">
      <c r="A4" s="80">
        <f>IF(Dados!A789="Qano","",Dados!A789)</f>
        <v>2009</v>
      </c>
      <c r="B4" s="80"/>
      <c r="C4" s="80"/>
      <c r="D4" s="80"/>
      <c r="E4" s="80"/>
      <c r="F4" s="80"/>
      <c r="G4" s="80"/>
      <c r="H4" s="80"/>
      <c r="I4" s="80"/>
    </row>
    <row r="5" spans="1:9" ht="12.75">
      <c r="A5" s="81" t="s">
        <v>100</v>
      </c>
      <c r="B5" s="58" t="s">
        <v>101</v>
      </c>
      <c r="C5" s="58"/>
      <c r="D5" s="58" t="s">
        <v>102</v>
      </c>
      <c r="E5" s="58"/>
      <c r="F5" s="58" t="s">
        <v>103</v>
      </c>
      <c r="G5" s="58"/>
      <c r="H5" s="59" t="s">
        <v>104</v>
      </c>
      <c r="I5" s="59"/>
    </row>
    <row r="6" spans="1:9" ht="12.75">
      <c r="A6" s="81"/>
      <c r="B6" s="58" t="s">
        <v>105</v>
      </c>
      <c r="C6" s="58" t="s">
        <v>106</v>
      </c>
      <c r="D6" s="58" t="s">
        <v>107</v>
      </c>
      <c r="E6" s="58" t="s">
        <v>106</v>
      </c>
      <c r="F6" s="58" t="s">
        <v>105</v>
      </c>
      <c r="G6" s="58" t="s">
        <v>106</v>
      </c>
      <c r="H6" s="58" t="s">
        <v>107</v>
      </c>
      <c r="I6" s="59" t="s">
        <v>106</v>
      </c>
    </row>
    <row r="7" spans="1:9" s="3" customFormat="1" ht="12.75">
      <c r="A7" s="82" t="s">
        <v>108</v>
      </c>
      <c r="B7" s="83">
        <f>SUM(B8:B9)</f>
        <v>27123942</v>
      </c>
      <c r="C7" s="84">
        <f aca="true" t="shared" si="0" ref="C7:C22">IF(B$74=0,0,B7/B$74*100)</f>
        <v>23.403484660688825</v>
      </c>
      <c r="D7" s="83">
        <f>SUM(D8:D9)</f>
        <v>405701.81</v>
      </c>
      <c r="E7" s="84">
        <f aca="true" t="shared" si="1" ref="E7:E22">IF(D$74=0,0,D7/D$74*100)</f>
        <v>0.1325849062949262</v>
      </c>
      <c r="F7" s="83">
        <f>SUM(F8:F9)</f>
        <v>27185603</v>
      </c>
      <c r="G7" s="84">
        <f aca="true" t="shared" si="2" ref="G7:G22">IF(F$74=0,0,F7/F$74*100)</f>
        <v>22.59198581934541</v>
      </c>
      <c r="H7" s="83">
        <f>SUM(H8:H9)</f>
        <v>446816.15</v>
      </c>
      <c r="I7" s="84">
        <f aca="true" t="shared" si="3" ref="I7:I22">IF(H$74=0,0,H7/H$74*100)</f>
        <v>0.13250114025609458</v>
      </c>
    </row>
    <row r="8" spans="1:9" ht="12.75">
      <c r="A8" s="8" t="s">
        <v>109</v>
      </c>
      <c r="B8" s="85">
        <f>Dados!B791</f>
        <v>27008308</v>
      </c>
      <c r="C8" s="50">
        <f t="shared" si="0"/>
        <v>23.30371160612124</v>
      </c>
      <c r="D8" s="86">
        <f>Dados!C791</f>
        <v>353585.91</v>
      </c>
      <c r="E8" s="50">
        <f t="shared" si="1"/>
        <v>0.11555323044912273</v>
      </c>
      <c r="F8" s="85">
        <f>Dados!D791</f>
        <v>27069969</v>
      </c>
      <c r="G8" s="50">
        <f t="shared" si="2"/>
        <v>22.49589077638336</v>
      </c>
      <c r="H8" s="86">
        <f>Dados!E791</f>
        <v>394700.25</v>
      </c>
      <c r="I8" s="50">
        <f t="shared" si="3"/>
        <v>0.11704642543553</v>
      </c>
    </row>
    <row r="9" spans="1:9" ht="12.75">
      <c r="A9" s="8" t="s">
        <v>110</v>
      </c>
      <c r="B9" s="85">
        <f>Dados!B792</f>
        <v>115634</v>
      </c>
      <c r="C9" s="50">
        <f t="shared" si="0"/>
        <v>0.099773054567588</v>
      </c>
      <c r="D9" s="86">
        <f>Dados!C792</f>
        <v>52115.9</v>
      </c>
      <c r="E9" s="50">
        <f t="shared" si="1"/>
        <v>0.017031675845803458</v>
      </c>
      <c r="F9" s="85">
        <f>Dados!D792</f>
        <v>115634</v>
      </c>
      <c r="G9" s="50">
        <f t="shared" si="2"/>
        <v>0.09609504296204822</v>
      </c>
      <c r="H9" s="86">
        <f>Dados!E792</f>
        <v>52115.9</v>
      </c>
      <c r="I9" s="50">
        <f t="shared" si="3"/>
        <v>0.015454714820564564</v>
      </c>
    </row>
    <row r="10" spans="1:9" s="3" customFormat="1" ht="12.75">
      <c r="A10" s="33" t="s">
        <v>111</v>
      </c>
      <c r="B10" s="87">
        <f>SUM(B11:B24)</f>
        <v>17755070</v>
      </c>
      <c r="C10" s="84">
        <f t="shared" si="0"/>
        <v>15.319694622354534</v>
      </c>
      <c r="D10" s="87">
        <f>SUM(D11:D24)</f>
        <v>106850622.06000002</v>
      </c>
      <c r="E10" s="84">
        <f t="shared" si="1"/>
        <v>34.91919277702921</v>
      </c>
      <c r="F10" s="87">
        <f>SUM(F11:F24)</f>
        <v>20376986</v>
      </c>
      <c r="G10" s="84">
        <f t="shared" si="2"/>
        <v>16.933837323858512</v>
      </c>
      <c r="H10" s="87">
        <f>SUM(H11:H24)</f>
        <v>120261231.19</v>
      </c>
      <c r="I10" s="84">
        <f t="shared" si="3"/>
        <v>35.662878929682385</v>
      </c>
    </row>
    <row r="11" spans="1:9" ht="12.75">
      <c r="A11" s="8" t="s">
        <v>112</v>
      </c>
      <c r="B11" s="85">
        <f>Dados!B793</f>
        <v>1660479</v>
      </c>
      <c r="C11" s="50">
        <f t="shared" si="0"/>
        <v>1.432719285636871</v>
      </c>
      <c r="D11" s="86">
        <f>Dados!C793</f>
        <v>718079.04</v>
      </c>
      <c r="E11" s="50">
        <f t="shared" si="1"/>
        <v>0.23467098219441157</v>
      </c>
      <c r="F11" s="85">
        <f>Dados!D793</f>
        <v>2157477</v>
      </c>
      <c r="G11" s="50">
        <f t="shared" si="2"/>
        <v>1.7929228860424349</v>
      </c>
      <c r="H11" s="86">
        <f>Dados!E793</f>
        <v>1100868.71</v>
      </c>
      <c r="I11" s="50">
        <f t="shared" si="3"/>
        <v>0.32645722261215465</v>
      </c>
    </row>
    <row r="12" spans="1:9" ht="12.75">
      <c r="A12" s="8" t="s">
        <v>113</v>
      </c>
      <c r="B12" s="85">
        <f>Dados!B794</f>
        <v>10787964</v>
      </c>
      <c r="C12" s="50">
        <f t="shared" si="0"/>
        <v>9.308232188155515</v>
      </c>
      <c r="D12" s="86">
        <f>Dados!C794</f>
        <v>39762004.14</v>
      </c>
      <c r="E12" s="50">
        <f t="shared" si="1"/>
        <v>12.994375334436805</v>
      </c>
      <c r="F12" s="85">
        <f>Dados!D794</f>
        <v>11562560</v>
      </c>
      <c r="G12" s="50">
        <f t="shared" si="2"/>
        <v>9.608806233039246</v>
      </c>
      <c r="H12" s="86">
        <f>Dados!E794</f>
        <v>42281509.26</v>
      </c>
      <c r="I12" s="50">
        <f t="shared" si="3"/>
        <v>12.538374426928437</v>
      </c>
    </row>
    <row r="13" spans="1:9" ht="12.75">
      <c r="A13" s="8" t="s">
        <v>114</v>
      </c>
      <c r="B13" s="85">
        <f>Dados!B795</f>
        <v>324363</v>
      </c>
      <c r="C13" s="50">
        <f t="shared" si="0"/>
        <v>0.2798717271624829</v>
      </c>
      <c r="D13" s="86">
        <f>Dados!C795</f>
        <v>4301671.59</v>
      </c>
      <c r="E13" s="50">
        <f t="shared" si="1"/>
        <v>1.4058027610764074</v>
      </c>
      <c r="F13" s="85">
        <f>Dados!D795</f>
        <v>327535</v>
      </c>
      <c r="G13" s="50">
        <f t="shared" si="2"/>
        <v>0.2721906177817464</v>
      </c>
      <c r="H13" s="86">
        <f>Dados!E795</f>
        <v>4401712.93</v>
      </c>
      <c r="I13" s="50">
        <f t="shared" si="3"/>
        <v>1.3053064046700078</v>
      </c>
    </row>
    <row r="14" spans="1:9" ht="12.75">
      <c r="A14" s="8" t="s">
        <v>115</v>
      </c>
      <c r="B14" s="85">
        <f>Dados!B796</f>
        <v>1466708</v>
      </c>
      <c r="C14" s="50">
        <f t="shared" si="0"/>
        <v>1.2655268979600969</v>
      </c>
      <c r="D14" s="86">
        <f>Dados!C796</f>
        <v>15260532.74</v>
      </c>
      <c r="E14" s="50">
        <f t="shared" si="1"/>
        <v>4.987200582968938</v>
      </c>
      <c r="F14" s="85">
        <f>Dados!D796</f>
        <v>2724350</v>
      </c>
      <c r="G14" s="50">
        <f t="shared" si="2"/>
        <v>2.2640099823032678</v>
      </c>
      <c r="H14" s="86">
        <f>Dados!E796</f>
        <v>23505701.33</v>
      </c>
      <c r="I14" s="50">
        <f t="shared" si="3"/>
        <v>6.970500571083203</v>
      </c>
    </row>
    <row r="15" spans="1:9" ht="12.75">
      <c r="A15" s="8" t="s">
        <v>116</v>
      </c>
      <c r="B15" s="85">
        <f>Dados!B797</f>
        <v>580824</v>
      </c>
      <c r="C15" s="50">
        <f t="shared" si="0"/>
        <v>0.501155236748402</v>
      </c>
      <c r="D15" s="86">
        <f>Dados!C797</f>
        <v>16932183.39</v>
      </c>
      <c r="E15" s="50">
        <f t="shared" si="1"/>
        <v>5.533502421721154</v>
      </c>
      <c r="F15" s="85">
        <f>Dados!D797</f>
        <v>615431</v>
      </c>
      <c r="G15" s="50">
        <f t="shared" si="2"/>
        <v>0.5114401333965468</v>
      </c>
      <c r="H15" s="86">
        <f>Dados!E797</f>
        <v>17821074.64</v>
      </c>
      <c r="I15" s="50">
        <f t="shared" si="3"/>
        <v>5.284752376092426</v>
      </c>
    </row>
    <row r="16" spans="1:9" ht="12.75">
      <c r="A16" s="8" t="s">
        <v>117</v>
      </c>
      <c r="B16" s="85">
        <f>Dados!B798</f>
        <v>70083</v>
      </c>
      <c r="C16" s="50">
        <f t="shared" si="0"/>
        <v>0.060470060564023285</v>
      </c>
      <c r="D16" s="86">
        <f>Dados!C798</f>
        <v>8246016.62</v>
      </c>
      <c r="E16" s="50">
        <f t="shared" si="1"/>
        <v>2.694829832948253</v>
      </c>
      <c r="F16" s="85">
        <f>Dados!D798</f>
        <v>70353</v>
      </c>
      <c r="G16" s="50">
        <f t="shared" si="2"/>
        <v>0.058465283199655625</v>
      </c>
      <c r="H16" s="86">
        <f>Dados!E798</f>
        <v>8273092.61</v>
      </c>
      <c r="I16" s="50">
        <f t="shared" si="3"/>
        <v>2.4533450822430423</v>
      </c>
    </row>
    <row r="17" spans="1:9" ht="12.75">
      <c r="A17" s="8" t="s">
        <v>118</v>
      </c>
      <c r="B17" s="85">
        <f>Dados!B799</f>
        <v>8865</v>
      </c>
      <c r="C17" s="50">
        <f t="shared" si="0"/>
        <v>0.0076490316753002364</v>
      </c>
      <c r="D17" s="86">
        <f>Dados!C799</f>
        <v>2382838.75</v>
      </c>
      <c r="E17" s="50">
        <f t="shared" si="1"/>
        <v>0.7787208353462092</v>
      </c>
      <c r="F17" s="85">
        <f>Dados!D799</f>
        <v>8865</v>
      </c>
      <c r="G17" s="50">
        <f t="shared" si="2"/>
        <v>0.007367059479552359</v>
      </c>
      <c r="H17" s="86">
        <f>Dados!E799</f>
        <v>2382838.75</v>
      </c>
      <c r="I17" s="50">
        <f t="shared" si="3"/>
        <v>0.7066191573903652</v>
      </c>
    </row>
    <row r="18" spans="1:9" ht="12.75">
      <c r="A18" s="8" t="s">
        <v>119</v>
      </c>
      <c r="B18" s="85">
        <f>Dados!B800</f>
        <v>6419</v>
      </c>
      <c r="C18" s="50">
        <f t="shared" si="0"/>
        <v>0.005538537430767311</v>
      </c>
      <c r="D18" s="86">
        <f>Dados!C800</f>
        <v>1827416.34</v>
      </c>
      <c r="E18" s="50">
        <f t="shared" si="1"/>
        <v>0.5972066631911674</v>
      </c>
      <c r="F18" s="85">
        <f>Dados!D800</f>
        <v>6438</v>
      </c>
      <c r="G18" s="50">
        <f t="shared" si="2"/>
        <v>0.005350155547586924</v>
      </c>
      <c r="H18" s="86">
        <f>Dados!E800</f>
        <v>1833810.62</v>
      </c>
      <c r="I18" s="50">
        <f t="shared" si="3"/>
        <v>0.5438075552187085</v>
      </c>
    </row>
    <row r="19" spans="1:9" ht="12.75">
      <c r="A19" s="8" t="s">
        <v>120</v>
      </c>
      <c r="B19" s="85">
        <f>Dados!B801</f>
        <v>49596</v>
      </c>
      <c r="C19" s="50">
        <f t="shared" si="0"/>
        <v>0.042793161304928426</v>
      </c>
      <c r="D19" s="86">
        <f>Dados!C801</f>
        <v>2798033.97</v>
      </c>
      <c r="E19" s="50">
        <f t="shared" si="1"/>
        <v>0.914408224411102</v>
      </c>
      <c r="F19" s="85">
        <f>Dados!D801</f>
        <v>51550</v>
      </c>
      <c r="G19" s="50">
        <f t="shared" si="2"/>
        <v>0.04283947164928642</v>
      </c>
      <c r="H19" s="86">
        <f>Dados!E801</f>
        <v>2905423.55</v>
      </c>
      <c r="I19" s="50">
        <f t="shared" si="3"/>
        <v>0.8615891196007802</v>
      </c>
    </row>
    <row r="20" spans="1:9" ht="12.75">
      <c r="A20" s="8" t="s">
        <v>121</v>
      </c>
      <c r="B20" s="85">
        <f>Dados!B802</f>
        <v>2911</v>
      </c>
      <c r="C20" s="50">
        <f t="shared" si="0"/>
        <v>0.002511712488076592</v>
      </c>
      <c r="D20" s="86">
        <f>Dados!C802</f>
        <v>641549.47</v>
      </c>
      <c r="E20" s="50">
        <f t="shared" si="1"/>
        <v>0.20966082543114498</v>
      </c>
      <c r="F20" s="85">
        <f>Dados!D802</f>
        <v>2911</v>
      </c>
      <c r="G20" s="50">
        <f t="shared" si="2"/>
        <v>0.002419121279749229</v>
      </c>
      <c r="H20" s="86">
        <f>Dados!E802</f>
        <v>641549.47</v>
      </c>
      <c r="I20" s="50">
        <f t="shared" si="3"/>
        <v>0.19024835227127113</v>
      </c>
    </row>
    <row r="21" spans="1:9" ht="12.75">
      <c r="A21" s="8" t="s">
        <v>122</v>
      </c>
      <c r="B21" s="85">
        <f>Dados!B803</f>
        <v>532667</v>
      </c>
      <c r="C21" s="50">
        <f t="shared" si="0"/>
        <v>0.4596036949111281</v>
      </c>
      <c r="D21" s="86">
        <f>Dados!C803</f>
        <v>7943185.41</v>
      </c>
      <c r="E21" s="50">
        <f t="shared" si="1"/>
        <v>2.595863432968354</v>
      </c>
      <c r="F21" s="85">
        <f>Dados!D803</f>
        <v>552669</v>
      </c>
      <c r="G21" s="50">
        <f t="shared" si="2"/>
        <v>0.45928318054198786</v>
      </c>
      <c r="H21" s="86">
        <f>Dados!E803</f>
        <v>8054482.48</v>
      </c>
      <c r="I21" s="50">
        <f t="shared" si="3"/>
        <v>2.388517319198817</v>
      </c>
    </row>
    <row r="22" spans="1:9" ht="12.75">
      <c r="A22" s="8" t="s">
        <v>123</v>
      </c>
      <c r="B22" s="85">
        <f>Dados!B804</f>
        <v>199446</v>
      </c>
      <c r="C22" s="50">
        <f t="shared" si="0"/>
        <v>0.1720889759178715</v>
      </c>
      <c r="D22" s="86">
        <f>Dados!C804</f>
        <v>5999776.8</v>
      </c>
      <c r="E22" s="50">
        <f t="shared" si="1"/>
        <v>1.96075005141947</v>
      </c>
      <c r="F22" s="85">
        <f>Dados!D804</f>
        <v>231089</v>
      </c>
      <c r="G22" s="50">
        <f t="shared" si="2"/>
        <v>0.1920413319876227</v>
      </c>
      <c r="H22" s="86">
        <f>Dados!E804</f>
        <v>7021231.04</v>
      </c>
      <c r="I22" s="50">
        <f t="shared" si="3"/>
        <v>2.082111666736945</v>
      </c>
    </row>
    <row r="23" spans="1:9" ht="12.75">
      <c r="A23" s="8" t="s">
        <v>124</v>
      </c>
      <c r="B23" s="85">
        <f>Dados!B805</f>
        <v>2707</v>
      </c>
      <c r="C23" s="50">
        <f aca="true" t="shared" si="4" ref="C23:C38">IF(B$74=0,0,B23/B$74*100)</f>
        <v>0.0023356941618767895</v>
      </c>
      <c r="D23" s="86">
        <f>Dados!C805</f>
        <v>5984.8</v>
      </c>
      <c r="E23" s="50">
        <f aca="true" t="shared" si="5" ref="E23:E38">IF(D$74=0,0,D23/D$74*100)</f>
        <v>0.0019558555757832933</v>
      </c>
      <c r="F23" s="85">
        <f>Dados!D805</f>
        <v>2707</v>
      </c>
      <c r="G23" s="50">
        <f aca="true" t="shared" si="6" ref="G23:G38">IF(F$74=0,0,F23/F$74*100)</f>
        <v>0.002249591653823828</v>
      </c>
      <c r="H23" s="86">
        <f>Dados!E805</f>
        <v>5984.8</v>
      </c>
      <c r="I23" s="50">
        <f aca="true" t="shared" si="7" ref="I23:I38">IF(H$74=0,0,H23/H$74*100)</f>
        <v>0.0017747631194724605</v>
      </c>
    </row>
    <row r="24" spans="1:9" ht="12.75">
      <c r="A24" s="8" t="s">
        <v>125</v>
      </c>
      <c r="B24" s="85">
        <f>Dados!B806</f>
        <v>2062038</v>
      </c>
      <c r="C24" s="50">
        <f t="shared" si="4"/>
        <v>1.7791984182371965</v>
      </c>
      <c r="D24" s="86">
        <f>Dados!C806</f>
        <v>31349</v>
      </c>
      <c r="E24" s="50">
        <f t="shared" si="5"/>
        <v>0.010244973339999743</v>
      </c>
      <c r="F24" s="85">
        <f>Dados!D806</f>
        <v>2063051</v>
      </c>
      <c r="G24" s="50">
        <f t="shared" si="6"/>
        <v>1.714452275956004</v>
      </c>
      <c r="H24" s="86">
        <f>Dados!E806</f>
        <v>31951</v>
      </c>
      <c r="I24" s="50">
        <f t="shared" si="7"/>
        <v>0.009474912516753205</v>
      </c>
    </row>
    <row r="25" spans="1:9" s="3" customFormat="1" ht="12.75">
      <c r="A25" s="33" t="s">
        <v>126</v>
      </c>
      <c r="B25" s="87">
        <f>SUM(B26:B35)</f>
        <v>60855445</v>
      </c>
      <c r="C25" s="84">
        <f>IF(B$74=0,0,B25/B$74*100)</f>
        <v>52.50820376982418</v>
      </c>
      <c r="D25" s="87">
        <f>SUM(D26:D35)</f>
        <v>142486368.17000002</v>
      </c>
      <c r="E25" s="84">
        <f t="shared" si="5"/>
        <v>46.565091174041854</v>
      </c>
      <c r="F25" s="87">
        <f>SUM(F26:F35)</f>
        <v>62447403</v>
      </c>
      <c r="G25" s="84">
        <f t="shared" si="6"/>
        <v>51.89551407158223</v>
      </c>
      <c r="H25" s="87">
        <f>SUM(H26:H35)</f>
        <v>156215227.43</v>
      </c>
      <c r="I25" s="84">
        <f t="shared" si="7"/>
        <v>46.324860370065274</v>
      </c>
    </row>
    <row r="26" spans="1:9" ht="12.75">
      <c r="A26" s="8" t="s">
        <v>127</v>
      </c>
      <c r="B26" s="85">
        <f>Dados!B807</f>
        <v>57024793</v>
      </c>
      <c r="C26" s="50">
        <f t="shared" si="4"/>
        <v>49.202983410540234</v>
      </c>
      <c r="D26" s="86">
        <f>Dados!C807</f>
        <v>88298052.94</v>
      </c>
      <c r="E26" s="50">
        <f t="shared" si="5"/>
        <v>28.856142088876386</v>
      </c>
      <c r="F26" s="85">
        <f>Dados!D807</f>
        <v>58478613</v>
      </c>
      <c r="G26" s="50">
        <f t="shared" si="6"/>
        <v>48.59734013003089</v>
      </c>
      <c r="H26" s="86">
        <f>Dados!E807</f>
        <v>100276167.62</v>
      </c>
      <c r="I26" s="50">
        <f t="shared" si="7"/>
        <v>29.73640623813904</v>
      </c>
    </row>
    <row r="27" spans="1:9" ht="12.75">
      <c r="A27" s="8" t="s">
        <v>128</v>
      </c>
      <c r="B27" s="85">
        <f>Dados!B808</f>
        <v>866898</v>
      </c>
      <c r="C27" s="50">
        <f t="shared" si="4"/>
        <v>0.7479898771860602</v>
      </c>
      <c r="D27" s="86">
        <f>Dados!C808</f>
        <v>4513578.78</v>
      </c>
      <c r="E27" s="50">
        <f t="shared" si="5"/>
        <v>1.4750548428686263</v>
      </c>
      <c r="F27" s="85">
        <f>Dados!D808</f>
        <v>904552</v>
      </c>
      <c r="G27" s="50">
        <f t="shared" si="6"/>
        <v>0.7517076577944777</v>
      </c>
      <c r="H27" s="86">
        <f>Dados!E808</f>
        <v>4708079.36</v>
      </c>
      <c r="I27" s="50">
        <f t="shared" si="7"/>
        <v>1.3961578685465688</v>
      </c>
    </row>
    <row r="28" spans="1:9" ht="12.75">
      <c r="A28" s="8" t="s">
        <v>129</v>
      </c>
      <c r="B28" s="85">
        <f>Dados!B809</f>
        <v>236420</v>
      </c>
      <c r="C28" s="50">
        <f t="shared" si="4"/>
        <v>0.20399143470665335</v>
      </c>
      <c r="D28" s="86">
        <f>Dados!C809</f>
        <v>7625683.02</v>
      </c>
      <c r="E28" s="50">
        <f t="shared" si="5"/>
        <v>2.492102435139517</v>
      </c>
      <c r="F28" s="85">
        <f>Dados!D809</f>
        <v>242940</v>
      </c>
      <c r="G28" s="50">
        <f t="shared" si="6"/>
        <v>0.2018898398152792</v>
      </c>
      <c r="H28" s="86">
        <f>Dados!E809</f>
        <v>7828694.03</v>
      </c>
      <c r="I28" s="50">
        <f t="shared" si="7"/>
        <v>2.3215608605263713</v>
      </c>
    </row>
    <row r="29" spans="1:9" ht="12.75">
      <c r="A29" s="8" t="s">
        <v>130</v>
      </c>
      <c r="B29" s="85">
        <f>Dados!B810</f>
        <v>131104</v>
      </c>
      <c r="C29" s="50">
        <f t="shared" si="4"/>
        <v>0.11312111097107301</v>
      </c>
      <c r="D29" s="86">
        <f>Dados!C810</f>
        <v>10938398.01</v>
      </c>
      <c r="E29" s="50">
        <f t="shared" si="5"/>
        <v>3.5747103893188372</v>
      </c>
      <c r="F29" s="85">
        <f>Dados!D810</f>
        <v>131104</v>
      </c>
      <c r="G29" s="50">
        <f t="shared" si="6"/>
        <v>0.10895103959472448</v>
      </c>
      <c r="H29" s="86">
        <f>Dados!E810</f>
        <v>10938398.01</v>
      </c>
      <c r="I29" s="50">
        <f t="shared" si="7"/>
        <v>3.2437283408399535</v>
      </c>
    </row>
    <row r="30" spans="1:9" ht="12.75">
      <c r="A30" s="8" t="s">
        <v>131</v>
      </c>
      <c r="B30" s="85">
        <f>Dados!B811</f>
        <v>193145</v>
      </c>
      <c r="C30" s="50">
        <f t="shared" si="4"/>
        <v>0.16665225300912173</v>
      </c>
      <c r="D30" s="86">
        <f>Dados!C811</f>
        <v>27912792.16</v>
      </c>
      <c r="E30" s="50">
        <f t="shared" si="5"/>
        <v>9.122007449173939</v>
      </c>
      <c r="F30" s="85">
        <f>Dados!D811</f>
        <v>194075</v>
      </c>
      <c r="G30" s="50">
        <f t="shared" si="6"/>
        <v>0.16128167721309916</v>
      </c>
      <c r="H30" s="86">
        <f>Dados!E811</f>
        <v>28046870.26</v>
      </c>
      <c r="I30" s="50">
        <f t="shared" si="7"/>
        <v>8.317161969335144</v>
      </c>
    </row>
    <row r="31" spans="1:9" ht="12.75">
      <c r="A31" s="8" t="s">
        <v>132</v>
      </c>
      <c r="B31" s="85">
        <f>Dados!B812</f>
        <v>138563</v>
      </c>
      <c r="C31" s="50">
        <f t="shared" si="4"/>
        <v>0.11955699673148637</v>
      </c>
      <c r="D31" s="86">
        <f>Dados!C812</f>
        <v>2165441.1</v>
      </c>
      <c r="E31" s="50">
        <f t="shared" si="5"/>
        <v>0.7076744501846859</v>
      </c>
      <c r="F31" s="85">
        <f>Dados!D812</f>
        <v>205564</v>
      </c>
      <c r="G31" s="50">
        <f t="shared" si="6"/>
        <v>0.1708293530574959</v>
      </c>
      <c r="H31" s="86">
        <f>Dados!E812</f>
        <v>3314070.6</v>
      </c>
      <c r="I31" s="50">
        <f t="shared" si="7"/>
        <v>0.9827714002486245</v>
      </c>
    </row>
    <row r="32" spans="1:9" ht="12.75">
      <c r="A32" s="8" t="s">
        <v>133</v>
      </c>
      <c r="B32" s="85">
        <f>Dados!B813</f>
        <v>2252774</v>
      </c>
      <c r="C32" s="50">
        <f t="shared" si="4"/>
        <v>1.9437721018942824</v>
      </c>
      <c r="D32" s="86">
        <f>Dados!C813</f>
        <v>576297.14</v>
      </c>
      <c r="E32" s="50">
        <f t="shared" si="5"/>
        <v>0.1883361139180867</v>
      </c>
      <c r="F32" s="85">
        <f>Dados!D813</f>
        <v>2278613</v>
      </c>
      <c r="G32" s="50">
        <f t="shared" si="6"/>
        <v>1.8935902427390003</v>
      </c>
      <c r="H32" s="86">
        <f>Dados!E813</f>
        <v>643673.65</v>
      </c>
      <c r="I32" s="50">
        <f t="shared" si="7"/>
        <v>0.19087826744356112</v>
      </c>
    </row>
    <row r="33" spans="1:9" ht="12.75">
      <c r="A33" s="8" t="s">
        <v>134</v>
      </c>
      <c r="B33" s="85">
        <f>Dados!B814</f>
        <v>0</v>
      </c>
      <c r="C33" s="50">
        <f t="shared" si="4"/>
        <v>0</v>
      </c>
      <c r="D33" s="86">
        <f>Dados!C814</f>
        <v>0</v>
      </c>
      <c r="E33" s="50">
        <f t="shared" si="5"/>
        <v>0</v>
      </c>
      <c r="F33" s="85">
        <f>Dados!D814</f>
        <v>0</v>
      </c>
      <c r="G33" s="50">
        <f t="shared" si="6"/>
        <v>0</v>
      </c>
      <c r="H33" s="86">
        <f>Dados!E814</f>
        <v>0</v>
      </c>
      <c r="I33" s="50">
        <f t="shared" si="7"/>
        <v>0</v>
      </c>
    </row>
    <row r="34" spans="1:9" ht="12.75">
      <c r="A34" s="8" t="s">
        <v>135</v>
      </c>
      <c r="B34" s="85">
        <f>Dados!B815</f>
        <v>11748</v>
      </c>
      <c r="C34" s="50">
        <f t="shared" si="4"/>
        <v>0.010136584785270972</v>
      </c>
      <c r="D34" s="86">
        <f>Dados!C815</f>
        <v>456125.02</v>
      </c>
      <c r="E34" s="50">
        <f t="shared" si="5"/>
        <v>0.1490634045617675</v>
      </c>
      <c r="F34" s="85">
        <f>Dados!D815</f>
        <v>11942</v>
      </c>
      <c r="G34" s="50">
        <f t="shared" si="6"/>
        <v>0.009924131337260493</v>
      </c>
      <c r="H34" s="86">
        <f>Dados!E815</f>
        <v>459273.9</v>
      </c>
      <c r="I34" s="50">
        <f t="shared" si="7"/>
        <v>0.1361954249860117</v>
      </c>
    </row>
    <row r="35" spans="1:9" ht="12.75">
      <c r="A35" s="8" t="s">
        <v>136</v>
      </c>
      <c r="B35" s="85">
        <f>Dados!B816</f>
        <v>0</v>
      </c>
      <c r="C35" s="50">
        <f t="shared" si="4"/>
        <v>0</v>
      </c>
      <c r="D35" s="86">
        <f>Dados!C816</f>
        <v>0</v>
      </c>
      <c r="E35" s="50">
        <f t="shared" si="5"/>
        <v>0</v>
      </c>
      <c r="F35" s="85">
        <f>Dados!D816</f>
        <v>0</v>
      </c>
      <c r="G35" s="50">
        <f t="shared" si="6"/>
        <v>0</v>
      </c>
      <c r="H35" s="86">
        <f>Dados!E816</f>
        <v>0</v>
      </c>
      <c r="I35" s="50">
        <f t="shared" si="7"/>
        <v>0</v>
      </c>
    </row>
    <row r="36" spans="1:9" s="3" customFormat="1" ht="12.75">
      <c r="A36" s="33" t="s">
        <v>137</v>
      </c>
      <c r="B36" s="87">
        <f>SUM(B37:B54)</f>
        <v>4368157</v>
      </c>
      <c r="C36" s="84">
        <f>IF(B$74=0,0,B36/B$74*100)</f>
        <v>3.768998449597795</v>
      </c>
      <c r="D36" s="87">
        <f>SUM(D37:D54)</f>
        <v>30478865.169999994</v>
      </c>
      <c r="E36" s="84">
        <f t="shared" si="5"/>
        <v>9.960609942903973</v>
      </c>
      <c r="F36" s="87">
        <f>SUM(F37:F54)</f>
        <v>4495511</v>
      </c>
      <c r="G36" s="84">
        <f t="shared" si="6"/>
        <v>3.7358936184976765</v>
      </c>
      <c r="H36" s="87">
        <f>SUM(H37:H54)</f>
        <v>34195247.900000006</v>
      </c>
      <c r="I36" s="84">
        <f t="shared" si="7"/>
        <v>10.140433236555625</v>
      </c>
    </row>
    <row r="37" spans="1:9" ht="12.75">
      <c r="A37" s="8" t="s">
        <v>138</v>
      </c>
      <c r="B37" s="85">
        <f>Dados!B817</f>
        <v>2852566</v>
      </c>
      <c r="C37" s="50">
        <f t="shared" si="4"/>
        <v>2.461293591639537</v>
      </c>
      <c r="D37" s="86">
        <f>Dados!C817</f>
        <v>7547713.42</v>
      </c>
      <c r="E37" s="50">
        <f t="shared" si="5"/>
        <v>2.4666216710535673</v>
      </c>
      <c r="F37" s="85">
        <f>Dados!D817</f>
        <v>2893357</v>
      </c>
      <c r="G37" s="50">
        <f t="shared" si="6"/>
        <v>2.404459460189416</v>
      </c>
      <c r="H37" s="86">
        <f>Dados!E817</f>
        <v>8460936.46</v>
      </c>
      <c r="I37" s="50">
        <f t="shared" si="7"/>
        <v>2.509049255682375</v>
      </c>
    </row>
    <row r="38" spans="1:9" ht="12.75">
      <c r="A38" s="8" t="s">
        <v>139</v>
      </c>
      <c r="B38" s="85">
        <f>Dados!B818</f>
        <v>0</v>
      </c>
      <c r="C38" s="50">
        <f t="shared" si="4"/>
        <v>0</v>
      </c>
      <c r="D38" s="86">
        <f>Dados!C818</f>
        <v>0</v>
      </c>
      <c r="E38" s="50">
        <f t="shared" si="5"/>
        <v>0</v>
      </c>
      <c r="F38" s="85">
        <f>Dados!D818</f>
        <v>0</v>
      </c>
      <c r="G38" s="50">
        <f t="shared" si="6"/>
        <v>0</v>
      </c>
      <c r="H38" s="86">
        <f>Dados!E818</f>
        <v>0</v>
      </c>
      <c r="I38" s="50">
        <f t="shared" si="7"/>
        <v>0</v>
      </c>
    </row>
    <row r="39" spans="1:9" ht="12.75">
      <c r="A39" s="8" t="s">
        <v>140</v>
      </c>
      <c r="B39" s="85">
        <f>Dados!B819</f>
        <v>0</v>
      </c>
      <c r="C39" s="50">
        <f aca="true" t="shared" si="8" ref="C39:C74">IF(B$74=0,0,B39/B$74*100)</f>
        <v>0</v>
      </c>
      <c r="D39" s="86">
        <f>Dados!C819</f>
        <v>0</v>
      </c>
      <c r="E39" s="50">
        <f aca="true" t="shared" si="9" ref="E39:E46">IF(D$74=0,0,D39/D$74*100)</f>
        <v>0</v>
      </c>
      <c r="F39" s="85">
        <f>Dados!D819</f>
        <v>0</v>
      </c>
      <c r="G39" s="50">
        <f aca="true" t="shared" si="10" ref="G39:G46">IF(F$74=0,0,F39/F$74*100)</f>
        <v>0</v>
      </c>
      <c r="H39" s="86">
        <f>Dados!E819</f>
        <v>0</v>
      </c>
      <c r="I39" s="50">
        <f aca="true" t="shared" si="11" ref="I39:I46">IF(H$74=0,0,H39/H$74*100)</f>
        <v>0</v>
      </c>
    </row>
    <row r="40" spans="1:9" ht="12.75">
      <c r="A40" s="8" t="s">
        <v>141</v>
      </c>
      <c r="B40" s="85">
        <f>Dados!B820</f>
        <v>49117</v>
      </c>
      <c r="C40" s="50">
        <f t="shared" si="8"/>
        <v>0.04237986337233183</v>
      </c>
      <c r="D40" s="86">
        <f>Dados!C820</f>
        <v>431513.65</v>
      </c>
      <c r="E40" s="50">
        <f t="shared" si="9"/>
        <v>0.14102031452665093</v>
      </c>
      <c r="F40" s="85">
        <f>Dados!D820</f>
        <v>53551</v>
      </c>
      <c r="G40" s="50">
        <f t="shared" si="10"/>
        <v>0.04450235783299587</v>
      </c>
      <c r="H40" s="86">
        <f>Dados!E820</f>
        <v>456964.47</v>
      </c>
      <c r="I40" s="50">
        <f t="shared" si="11"/>
        <v>0.1355105748337922</v>
      </c>
    </row>
    <row r="41" spans="1:9" ht="12.75">
      <c r="A41" s="8" t="s">
        <v>142</v>
      </c>
      <c r="B41" s="85">
        <f>Dados!B821</f>
        <v>35361</v>
      </c>
      <c r="C41" s="50">
        <f t="shared" si="8"/>
        <v>0.030510706042898097</v>
      </c>
      <c r="D41" s="86">
        <f>Dados!C821</f>
        <v>12575473.68</v>
      </c>
      <c r="E41" s="50">
        <f t="shared" si="9"/>
        <v>4.109712992104005</v>
      </c>
      <c r="F41" s="85">
        <f>Dados!D821</f>
        <v>35919</v>
      </c>
      <c r="G41" s="50">
        <f t="shared" si="10"/>
        <v>0.02984967957654159</v>
      </c>
      <c r="H41" s="86">
        <f>Dados!E821</f>
        <v>12673298.75</v>
      </c>
      <c r="I41" s="50">
        <f t="shared" si="11"/>
        <v>3.758204655720564</v>
      </c>
    </row>
    <row r="42" spans="1:9" ht="12.75">
      <c r="A42" s="8" t="s">
        <v>143</v>
      </c>
      <c r="B42" s="85">
        <f>Dados!B822</f>
        <v>6824</v>
      </c>
      <c r="C42" s="50">
        <f t="shared" si="8"/>
        <v>0.00588798557836986</v>
      </c>
      <c r="D42" s="86">
        <f>Dados!C822</f>
        <v>204369.21</v>
      </c>
      <c r="E42" s="50">
        <f t="shared" si="9"/>
        <v>0.06678864104012276</v>
      </c>
      <c r="F42" s="85">
        <f>Dados!D822</f>
        <v>6951</v>
      </c>
      <c r="G42" s="50">
        <f t="shared" si="10"/>
        <v>0.005776472695134625</v>
      </c>
      <c r="H42" s="86">
        <f>Dados!E822</f>
        <v>208161.43</v>
      </c>
      <c r="I42" s="50">
        <f t="shared" si="11"/>
        <v>0.06172925224913918</v>
      </c>
    </row>
    <row r="43" spans="1:9" ht="12.75">
      <c r="A43" s="8" t="s">
        <v>144</v>
      </c>
      <c r="B43" s="85">
        <f>Dados!B823</f>
        <v>2147</v>
      </c>
      <c r="C43" s="50">
        <f t="shared" si="8"/>
        <v>0.001852506599759685</v>
      </c>
      <c r="D43" s="86">
        <f>Dados!C823</f>
        <v>50292.5</v>
      </c>
      <c r="E43" s="50">
        <f t="shared" si="9"/>
        <v>0.01643578173791627</v>
      </c>
      <c r="F43" s="85">
        <f>Dados!D823</f>
        <v>2189</v>
      </c>
      <c r="G43" s="50">
        <f t="shared" si="10"/>
        <v>0.0018191193683857996</v>
      </c>
      <c r="H43" s="86">
        <f>Dados!E823</f>
        <v>50833.68</v>
      </c>
      <c r="I43" s="50">
        <f t="shared" si="11"/>
        <v>0.015074478761372946</v>
      </c>
    </row>
    <row r="44" spans="1:9" ht="12.75">
      <c r="A44" s="8" t="s">
        <v>145</v>
      </c>
      <c r="B44" s="85">
        <f>Dados!B824</f>
        <v>171585</v>
      </c>
      <c r="C44" s="50">
        <f t="shared" si="8"/>
        <v>0.1480495318676132</v>
      </c>
      <c r="D44" s="86">
        <f>Dados!C824</f>
        <v>6668354.96</v>
      </c>
      <c r="E44" s="50">
        <f t="shared" si="9"/>
        <v>2.1792439563257218</v>
      </c>
      <c r="F44" s="85">
        <f>Dados!D824</f>
        <v>243042</v>
      </c>
      <c r="G44" s="50">
        <f t="shared" si="10"/>
        <v>0.2019746046282419</v>
      </c>
      <c r="H44" s="86">
        <f>Dados!E824</f>
        <v>9199605.73</v>
      </c>
      <c r="I44" s="50">
        <f t="shared" si="11"/>
        <v>2.728098008837642</v>
      </c>
    </row>
    <row r="45" spans="1:9" ht="12.75">
      <c r="A45" s="8" t="s">
        <v>146</v>
      </c>
      <c r="B45" s="85">
        <f>Dados!B825</f>
        <v>18599</v>
      </c>
      <c r="C45" s="50">
        <f t="shared" si="8"/>
        <v>0.016047866906814336</v>
      </c>
      <c r="D45" s="86">
        <f>Dados!C825</f>
        <v>553375.47</v>
      </c>
      <c r="E45" s="50">
        <f t="shared" si="9"/>
        <v>0.18084522431847355</v>
      </c>
      <c r="F45" s="85">
        <f>Dados!D825</f>
        <v>19643</v>
      </c>
      <c r="G45" s="50">
        <f t="shared" si="10"/>
        <v>0.016323874715944386</v>
      </c>
      <c r="H45" s="86">
        <f>Dados!E825</f>
        <v>572012.62</v>
      </c>
      <c r="I45" s="50">
        <f t="shared" si="11"/>
        <v>0.16962754007632921</v>
      </c>
    </row>
    <row r="46" spans="1:9" ht="12.75">
      <c r="A46" s="8" t="s">
        <v>147</v>
      </c>
      <c r="B46" s="85">
        <f>Dados!B826</f>
        <v>2490</v>
      </c>
      <c r="C46" s="50">
        <f t="shared" si="8"/>
        <v>0.0021484589815564115</v>
      </c>
      <c r="D46" s="86">
        <f>Dados!C826</f>
        <v>52818.49</v>
      </c>
      <c r="E46" s="50">
        <f t="shared" si="9"/>
        <v>0.017261284950366614</v>
      </c>
      <c r="F46" s="85">
        <f>Dados!D826</f>
        <v>2629</v>
      </c>
      <c r="G46" s="50">
        <f t="shared" si="10"/>
        <v>0.002184771502734704</v>
      </c>
      <c r="H46" s="86">
        <f>Dados!E826</f>
        <v>55701.35</v>
      </c>
      <c r="I46" s="50">
        <f t="shared" si="11"/>
        <v>0.01651796245235051</v>
      </c>
    </row>
    <row r="47" spans="1:9" ht="12.75">
      <c r="A47" s="8" t="s">
        <v>148</v>
      </c>
      <c r="B47" s="85">
        <f>Dados!B827</f>
        <v>932</v>
      </c>
      <c r="C47" s="50">
        <f t="shared" si="8"/>
        <v>0.0008041621569520384</v>
      </c>
      <c r="D47" s="86">
        <f>Dados!C827</f>
        <v>15661.51</v>
      </c>
      <c r="E47" s="50">
        <f aca="true" t="shared" si="12" ref="E47:E56">IF(D$74=0,0,D47/D$74*100)</f>
        <v>0.0051182414882177864</v>
      </c>
      <c r="F47" s="85">
        <f>Dados!D827</f>
        <v>1010</v>
      </c>
      <c r="G47" s="50">
        <f aca="true" t="shared" si="13" ref="G47:G56">IF(F$74=0,0,F47/F$74*100)</f>
        <v>0.0008393378538463488</v>
      </c>
      <c r="H47" s="86">
        <f>Dados!E827</f>
        <v>16856.22</v>
      </c>
      <c r="I47" s="50">
        <f aca="true" t="shared" si="14" ref="I47:I56">IF(H$74=0,0,H47/H$74*100)</f>
        <v>0.00499862945958329</v>
      </c>
    </row>
    <row r="48" spans="1:9" ht="12.75">
      <c r="A48" s="8" t="s">
        <v>149</v>
      </c>
      <c r="B48" s="85">
        <f>Dados!B828</f>
        <v>251</v>
      </c>
      <c r="C48" s="50">
        <f t="shared" si="8"/>
        <v>0.0002165715680203451</v>
      </c>
      <c r="D48" s="86">
        <f>Dados!C828</f>
        <v>3359.78</v>
      </c>
      <c r="E48" s="50">
        <f t="shared" si="12"/>
        <v>0.0010979889798164004</v>
      </c>
      <c r="F48" s="85">
        <f>Dados!D828</f>
        <v>261</v>
      </c>
      <c r="G48" s="50">
        <f t="shared" si="13"/>
        <v>0.00021689819787514559</v>
      </c>
      <c r="H48" s="86">
        <f>Dados!E828</f>
        <v>3491.19</v>
      </c>
      <c r="I48" s="50">
        <f t="shared" si="14"/>
        <v>0.0010352952905813156</v>
      </c>
    </row>
    <row r="49" spans="1:9" ht="12.75">
      <c r="A49" s="8" t="s">
        <v>150</v>
      </c>
      <c r="B49" s="85">
        <f>Dados!B829</f>
        <v>6276</v>
      </c>
      <c r="C49" s="50">
        <f t="shared" si="8"/>
        <v>0.0054151520354409795</v>
      </c>
      <c r="D49" s="86">
        <f>Dados!C829</f>
        <v>36128.4</v>
      </c>
      <c r="E49" s="50">
        <f t="shared" si="12"/>
        <v>0.011806899576281435</v>
      </c>
      <c r="F49" s="85">
        <f>Dados!D829</f>
        <v>6338</v>
      </c>
      <c r="G49" s="50">
        <f t="shared" si="13"/>
        <v>0.005267052789780355</v>
      </c>
      <c r="H49" s="86">
        <f>Dados!E829</f>
        <v>36128.4</v>
      </c>
      <c r="I49" s="50">
        <f t="shared" si="14"/>
        <v>0.01071370002097795</v>
      </c>
    </row>
    <row r="50" spans="1:9" ht="12.75">
      <c r="A50" s="8" t="s">
        <v>151</v>
      </c>
      <c r="B50" s="85">
        <f>Dados!B830</f>
        <v>1213068</v>
      </c>
      <c r="C50" s="50">
        <f t="shared" si="8"/>
        <v>1.0466774457183425</v>
      </c>
      <c r="D50" s="86">
        <f>Dados!C830</f>
        <v>1859909.9</v>
      </c>
      <c r="E50" s="50">
        <f t="shared" si="12"/>
        <v>0.6078256831255091</v>
      </c>
      <c r="F50" s="85">
        <f>Dados!D830</f>
        <v>1221514</v>
      </c>
      <c r="G50" s="50">
        <f t="shared" si="13"/>
        <v>1.0151118209933356</v>
      </c>
      <c r="H50" s="86">
        <f>Dados!E830</f>
        <v>1976189.74</v>
      </c>
      <c r="I50" s="50">
        <f t="shared" si="14"/>
        <v>0.5860293857157918</v>
      </c>
    </row>
    <row r="51" spans="1:9" ht="12.75">
      <c r="A51" s="8" t="s">
        <v>152</v>
      </c>
      <c r="B51" s="85">
        <f>Dados!B831</f>
        <v>5851</v>
      </c>
      <c r="C51" s="50">
        <f t="shared" si="8"/>
        <v>0.005048447189191391</v>
      </c>
      <c r="D51" s="86">
        <f>Dados!C831</f>
        <v>175143.83</v>
      </c>
      <c r="E51" s="50">
        <f t="shared" si="12"/>
        <v>0.057237674854555075</v>
      </c>
      <c r="F51" s="85">
        <f>Dados!D831</f>
        <v>6016</v>
      </c>
      <c r="G51" s="50">
        <f t="shared" si="13"/>
        <v>0.004999461909643203</v>
      </c>
      <c r="H51" s="86">
        <f>Dados!E831</f>
        <v>180070.73</v>
      </c>
      <c r="I51" s="50">
        <f t="shared" si="14"/>
        <v>0.05339909278513621</v>
      </c>
    </row>
    <row r="52" spans="1:9" ht="12.75">
      <c r="A52" s="8" t="s">
        <v>153</v>
      </c>
      <c r="B52" s="85">
        <f>Dados!B832</f>
        <v>0</v>
      </c>
      <c r="C52" s="50">
        <f t="shared" si="8"/>
        <v>0</v>
      </c>
      <c r="D52" s="86">
        <f>Dados!C832</f>
        <v>0</v>
      </c>
      <c r="E52" s="50">
        <f t="shared" si="12"/>
        <v>0</v>
      </c>
      <c r="F52" s="85">
        <f>Dados!D832</f>
        <v>0</v>
      </c>
      <c r="G52" s="50">
        <f t="shared" si="13"/>
        <v>0</v>
      </c>
      <c r="H52" s="86">
        <f>Dados!E832</f>
        <v>0</v>
      </c>
      <c r="I52" s="50">
        <f t="shared" si="14"/>
        <v>0</v>
      </c>
    </row>
    <row r="53" spans="1:9" ht="12.75">
      <c r="A53" s="8" t="s">
        <v>154</v>
      </c>
      <c r="B53" s="85">
        <f>Dados!B833</f>
        <v>1277</v>
      </c>
      <c r="C53" s="50">
        <f t="shared" si="8"/>
        <v>0.001101840208613469</v>
      </c>
      <c r="D53" s="86">
        <f>Dados!C833</f>
        <v>26907.99</v>
      </c>
      <c r="E53" s="50">
        <f t="shared" si="12"/>
        <v>0.008793634252543293</v>
      </c>
      <c r="F53" s="85">
        <f>Dados!D833</f>
        <v>1277</v>
      </c>
      <c r="G53" s="50">
        <f t="shared" si="13"/>
        <v>0.0010612222171898886</v>
      </c>
      <c r="H53" s="86">
        <f>Dados!E833</f>
        <v>26907.99</v>
      </c>
      <c r="I53" s="50">
        <f t="shared" si="14"/>
        <v>0.007979432607795376</v>
      </c>
    </row>
    <row r="54" spans="1:9" ht="12.75">
      <c r="A54" s="8" t="s">
        <v>155</v>
      </c>
      <c r="B54" s="85">
        <f>Dados!B834</f>
        <v>1813</v>
      </c>
      <c r="C54" s="50">
        <f t="shared" si="8"/>
        <v>0.0015643197323541261</v>
      </c>
      <c r="D54" s="86">
        <f>Dados!C834</f>
        <v>277842.38</v>
      </c>
      <c r="E54" s="50">
        <f t="shared" si="12"/>
        <v>0.090799954570228</v>
      </c>
      <c r="F54" s="85">
        <f>Dados!D834</f>
        <v>1814</v>
      </c>
      <c r="G54" s="50">
        <f t="shared" si="13"/>
        <v>0.001507484026611165</v>
      </c>
      <c r="H54" s="86">
        <f>Dados!E834</f>
        <v>278089.14</v>
      </c>
      <c r="I54" s="50">
        <f t="shared" si="14"/>
        <v>0.08246597206219318</v>
      </c>
    </row>
    <row r="55" spans="1:9" s="3" customFormat="1" ht="12.75">
      <c r="A55" s="33" t="s">
        <v>156</v>
      </c>
      <c r="B55" s="87">
        <f>SUM(B56:B61)</f>
        <v>26781</v>
      </c>
      <c r="C55" s="84">
        <f t="shared" si="8"/>
        <v>0.023107582323318176</v>
      </c>
      <c r="D55" s="87">
        <f>SUM(D56:D61)</f>
        <v>2081561.37</v>
      </c>
      <c r="E55" s="84">
        <f t="shared" si="12"/>
        <v>0.6802622329651135</v>
      </c>
      <c r="F55" s="87">
        <f>SUM(F56:F61)</f>
        <v>26784</v>
      </c>
      <c r="G55" s="84">
        <f t="shared" si="13"/>
        <v>0.022258242650911492</v>
      </c>
      <c r="H55" s="87">
        <f>SUM(H56:H61)</f>
        <v>2082611.37</v>
      </c>
      <c r="I55" s="84">
        <f t="shared" si="14"/>
        <v>0.6175881987150805</v>
      </c>
    </row>
    <row r="56" spans="1:9" ht="12.75">
      <c r="A56" s="8" t="s">
        <v>157</v>
      </c>
      <c r="B56" s="85">
        <f>Dados!B835</f>
        <v>24683</v>
      </c>
      <c r="C56" s="50">
        <f t="shared" si="8"/>
        <v>0.021297354635243737</v>
      </c>
      <c r="D56" s="86">
        <f>Dados!C835</f>
        <v>1712616.54</v>
      </c>
      <c r="E56" s="50">
        <f t="shared" si="12"/>
        <v>0.5596896485994004</v>
      </c>
      <c r="F56" s="85">
        <f>Dados!D835</f>
        <v>24686</v>
      </c>
      <c r="G56" s="50">
        <f t="shared" si="13"/>
        <v>0.02051474679212967</v>
      </c>
      <c r="H56" s="86">
        <f>Dados!E835</f>
        <v>1713666.54</v>
      </c>
      <c r="I56" s="50">
        <f t="shared" si="14"/>
        <v>0.5081794169004775</v>
      </c>
    </row>
    <row r="57" spans="1:9" ht="12.75">
      <c r="A57" s="8" t="s">
        <v>158</v>
      </c>
      <c r="B57" s="85">
        <f>Dados!B836</f>
        <v>0</v>
      </c>
      <c r="C57" s="50">
        <f t="shared" si="8"/>
        <v>0</v>
      </c>
      <c r="D57" s="86">
        <f>Dados!C836</f>
        <v>0</v>
      </c>
      <c r="E57" s="50">
        <f aca="true" t="shared" si="15" ref="E57:E74">IF(D$74=0,0,D57/D$74*100)</f>
        <v>0</v>
      </c>
      <c r="F57" s="85">
        <f>Dados!D836</f>
        <v>0</v>
      </c>
      <c r="G57" s="50">
        <f aca="true" t="shared" si="16" ref="G57:G74">IF(F$74=0,0,F57/F$74*100)</f>
        <v>0</v>
      </c>
      <c r="H57" s="86">
        <f>Dados!E836</f>
        <v>0</v>
      </c>
      <c r="I57" s="50">
        <f aca="true" t="shared" si="17" ref="I57:I74">IF(H$74=0,0,H57/H$74*100)</f>
        <v>0</v>
      </c>
    </row>
    <row r="58" spans="1:9" ht="12.75">
      <c r="A58" s="8" t="s">
        <v>159</v>
      </c>
      <c r="B58" s="85">
        <f>Dados!B837</f>
        <v>298</v>
      </c>
      <c r="C58" s="50">
        <f t="shared" si="8"/>
        <v>0.0002571248098408878</v>
      </c>
      <c r="D58" s="86">
        <f>Dados!C837</f>
        <v>34887.33</v>
      </c>
      <c r="E58" s="50">
        <f t="shared" si="15"/>
        <v>0.011401313144080298</v>
      </c>
      <c r="F58" s="85">
        <f>Dados!D837</f>
        <v>298</v>
      </c>
      <c r="G58" s="50">
        <f t="shared" si="16"/>
        <v>0.0002476462182635762</v>
      </c>
      <c r="H58" s="86">
        <f>Dados!E837</f>
        <v>34887.33</v>
      </c>
      <c r="I58" s="50">
        <f t="shared" si="17"/>
        <v>0.010345666792685662</v>
      </c>
    </row>
    <row r="59" spans="1:9" ht="12.75">
      <c r="A59" s="8" t="s">
        <v>160</v>
      </c>
      <c r="B59" s="85">
        <f>Dados!B838</f>
        <v>279</v>
      </c>
      <c r="C59" s="50">
        <f t="shared" si="8"/>
        <v>0.00024073094612620031</v>
      </c>
      <c r="D59" s="86">
        <f>Dados!C838</f>
        <v>63158.4</v>
      </c>
      <c r="E59" s="50">
        <f t="shared" si="15"/>
        <v>0.020640407164408427</v>
      </c>
      <c r="F59" s="85">
        <f>Dados!D838</f>
        <v>279</v>
      </c>
      <c r="G59" s="50">
        <f t="shared" si="16"/>
        <v>0.00023185669428032806</v>
      </c>
      <c r="H59" s="86">
        <f>Dados!E838</f>
        <v>63158.4</v>
      </c>
      <c r="I59" s="50">
        <f t="shared" si="17"/>
        <v>0.018729314096526107</v>
      </c>
    </row>
    <row r="60" spans="1:9" ht="12.75">
      <c r="A60" s="8" t="s">
        <v>161</v>
      </c>
      <c r="B60" s="85">
        <f>Dados!B839</f>
        <v>90</v>
      </c>
      <c r="C60" s="50">
        <f t="shared" si="8"/>
        <v>7.765514391167752E-05</v>
      </c>
      <c r="D60" s="86">
        <f>Dados!C839</f>
        <v>77714.1</v>
      </c>
      <c r="E60" s="50">
        <f t="shared" si="15"/>
        <v>0.02539726570678727</v>
      </c>
      <c r="F60" s="85">
        <f>Dados!D839</f>
        <v>90</v>
      </c>
      <c r="G60" s="50">
        <f t="shared" si="16"/>
        <v>7.479248202591228E-05</v>
      </c>
      <c r="H60" s="86">
        <f>Dados!E839</f>
        <v>77714.1</v>
      </c>
      <c r="I60" s="50">
        <f t="shared" si="17"/>
        <v>0.023045735620738327</v>
      </c>
    </row>
    <row r="61" spans="1:9" ht="12.75">
      <c r="A61" s="8" t="s">
        <v>162</v>
      </c>
      <c r="B61" s="85">
        <f>Dados!B840</f>
        <v>1431</v>
      </c>
      <c r="C61" s="50">
        <f t="shared" si="8"/>
        <v>0.0012347167881956726</v>
      </c>
      <c r="D61" s="86">
        <f>Dados!C840</f>
        <v>193185</v>
      </c>
      <c r="E61" s="50">
        <f t="shared" si="15"/>
        <v>0.06313359835043703</v>
      </c>
      <c r="F61" s="85">
        <f>Dados!D840</f>
        <v>1431</v>
      </c>
      <c r="G61" s="50">
        <f t="shared" si="16"/>
        <v>0.001189200464212005</v>
      </c>
      <c r="H61" s="86">
        <f>Dados!E840</f>
        <v>193185</v>
      </c>
      <c r="I61" s="50">
        <f t="shared" si="17"/>
        <v>0.057288065304652996</v>
      </c>
    </row>
    <row r="62" spans="1:9" s="3" customFormat="1" ht="12.75">
      <c r="A62" s="33" t="s">
        <v>163</v>
      </c>
      <c r="B62" s="87">
        <f>SUM(B63:B66)</f>
        <v>5320535</v>
      </c>
      <c r="C62" s="84">
        <f t="shared" si="8"/>
        <v>4.590743456801302</v>
      </c>
      <c r="D62" s="87">
        <f>SUM(D63:D66)</f>
        <v>14933117.54</v>
      </c>
      <c r="E62" s="84">
        <f t="shared" si="15"/>
        <v>4.880200040842851</v>
      </c>
      <c r="F62" s="87">
        <f>SUM(F63:F66)</f>
        <v>5320535</v>
      </c>
      <c r="G62" s="84">
        <f t="shared" si="16"/>
        <v>4.421511315063746</v>
      </c>
      <c r="H62" s="87">
        <f>SUM(H63:H66)</f>
        <v>14933117.54</v>
      </c>
      <c r="I62" s="84">
        <f t="shared" si="17"/>
        <v>4.428342846668111</v>
      </c>
    </row>
    <row r="63" spans="1:9" ht="12.75">
      <c r="A63" s="8" t="s">
        <v>164</v>
      </c>
      <c r="B63" s="85">
        <f>Dados!B841</f>
        <v>5320535</v>
      </c>
      <c r="C63" s="50">
        <f t="shared" si="8"/>
        <v>4.590743456801302</v>
      </c>
      <c r="D63" s="86">
        <f>Dados!C841</f>
        <v>14933117.54</v>
      </c>
      <c r="E63" s="50">
        <f t="shared" si="15"/>
        <v>4.880200040842851</v>
      </c>
      <c r="F63" s="85">
        <f>Dados!D841</f>
        <v>5320535</v>
      </c>
      <c r="G63" s="50">
        <f t="shared" si="16"/>
        <v>4.421511315063746</v>
      </c>
      <c r="H63" s="86">
        <f>Dados!E841</f>
        <v>14933117.54</v>
      </c>
      <c r="I63" s="50">
        <f t="shared" si="17"/>
        <v>4.428342846668111</v>
      </c>
    </row>
    <row r="64" spans="1:9" ht="12.75">
      <c r="A64" s="8" t="s">
        <v>165</v>
      </c>
      <c r="B64" s="85">
        <f>Dados!B842</f>
        <v>0</v>
      </c>
      <c r="C64" s="50">
        <f t="shared" si="8"/>
        <v>0</v>
      </c>
      <c r="D64" s="86">
        <f>Dados!C842</f>
        <v>0</v>
      </c>
      <c r="E64" s="50">
        <f t="shared" si="15"/>
        <v>0</v>
      </c>
      <c r="F64" s="85">
        <f>Dados!D842</f>
        <v>0</v>
      </c>
      <c r="G64" s="50">
        <f t="shared" si="16"/>
        <v>0</v>
      </c>
      <c r="H64" s="86">
        <f>Dados!E842</f>
        <v>0</v>
      </c>
      <c r="I64" s="50">
        <f t="shared" si="17"/>
        <v>0</v>
      </c>
    </row>
    <row r="65" spans="1:14" s="15" customFormat="1" ht="12.75">
      <c r="A65" s="8" t="s">
        <v>166</v>
      </c>
      <c r="B65" s="85">
        <f>Dados!B843</f>
        <v>0</v>
      </c>
      <c r="C65" s="50">
        <f t="shared" si="8"/>
        <v>0</v>
      </c>
      <c r="D65" s="86">
        <f>Dados!C843</f>
        <v>0</v>
      </c>
      <c r="E65" s="50">
        <f t="shared" si="15"/>
        <v>0</v>
      </c>
      <c r="F65" s="85">
        <f>Dados!D843</f>
        <v>0</v>
      </c>
      <c r="G65" s="50">
        <f t="shared" si="16"/>
        <v>0</v>
      </c>
      <c r="H65" s="86">
        <f>Dados!E843</f>
        <v>0</v>
      </c>
      <c r="I65" s="50">
        <f t="shared" si="17"/>
        <v>0</v>
      </c>
      <c r="J65"/>
      <c r="K65"/>
      <c r="L65"/>
      <c r="M65"/>
      <c r="N65"/>
    </row>
    <row r="66" spans="1:14" s="15" customFormat="1" ht="12.75">
      <c r="A66" s="8" t="s">
        <v>167</v>
      </c>
      <c r="B66" s="85">
        <f>Dados!B844</f>
        <v>0</v>
      </c>
      <c r="C66" s="50">
        <f t="shared" si="8"/>
        <v>0</v>
      </c>
      <c r="D66" s="86">
        <f>Dados!C844</f>
        <v>0</v>
      </c>
      <c r="E66" s="50">
        <f t="shared" si="15"/>
        <v>0</v>
      </c>
      <c r="F66" s="85">
        <f>Dados!D844</f>
        <v>0</v>
      </c>
      <c r="G66" s="50">
        <f t="shared" si="16"/>
        <v>0</v>
      </c>
      <c r="H66" s="86">
        <f>Dados!E844</f>
        <v>0</v>
      </c>
      <c r="I66" s="50">
        <f t="shared" si="17"/>
        <v>0</v>
      </c>
      <c r="J66"/>
      <c r="K66"/>
      <c r="L66"/>
      <c r="M66"/>
      <c r="N66"/>
    </row>
    <row r="67" spans="1:9" s="3" customFormat="1" ht="12.75">
      <c r="A67" s="33" t="s">
        <v>168</v>
      </c>
      <c r="B67" s="87">
        <f>SUM(B68:B69)</f>
        <v>75721</v>
      </c>
      <c r="C67" s="84">
        <f t="shared" si="8"/>
        <v>0.06533472391262371</v>
      </c>
      <c r="D67" s="87">
        <f>SUM(D68:D69)</f>
        <v>6354449.3</v>
      </c>
      <c r="E67" s="84">
        <f t="shared" si="15"/>
        <v>2.0766583836447743</v>
      </c>
      <c r="F67" s="87">
        <f>SUM(F68:F69)</f>
        <v>76302</v>
      </c>
      <c r="G67" s="84">
        <f t="shared" si="16"/>
        <v>0.06340906626156842</v>
      </c>
      <c r="H67" s="87">
        <f>SUM(H68:H69)</f>
        <v>6373350.43</v>
      </c>
      <c r="I67" s="84">
        <f t="shared" si="17"/>
        <v>1.8899858459159782</v>
      </c>
    </row>
    <row r="68" spans="1:14" s="15" customFormat="1" ht="12.75">
      <c r="A68" s="8" t="s">
        <v>169</v>
      </c>
      <c r="B68" s="85">
        <f>Dados!B845</f>
        <v>71263</v>
      </c>
      <c r="C68" s="50">
        <f t="shared" si="8"/>
        <v>0.06148820578419861</v>
      </c>
      <c r="D68" s="86">
        <f>Dados!C845</f>
        <v>4856348.77</v>
      </c>
      <c r="E68" s="50">
        <f t="shared" si="15"/>
        <v>1.5870733892114752</v>
      </c>
      <c r="F68" s="85">
        <f>Dados!D845</f>
        <v>71841</v>
      </c>
      <c r="G68" s="50">
        <f t="shared" si="16"/>
        <v>0.05970185223581737</v>
      </c>
      <c r="H68" s="86">
        <f>Dados!E845</f>
        <v>4869954.89</v>
      </c>
      <c r="I68" s="50">
        <f t="shared" si="17"/>
        <v>1.4441612639130066</v>
      </c>
      <c r="J68"/>
      <c r="K68"/>
      <c r="L68"/>
      <c r="M68"/>
      <c r="N68"/>
    </row>
    <row r="69" spans="1:14" s="15" customFormat="1" ht="12.75">
      <c r="A69" s="8" t="s">
        <v>170</v>
      </c>
      <c r="B69" s="85">
        <f>Dados!B846</f>
        <v>4458</v>
      </c>
      <c r="C69" s="50">
        <f t="shared" si="8"/>
        <v>0.0038465181284250936</v>
      </c>
      <c r="D69" s="86">
        <f>Dados!C846</f>
        <v>1498100.53</v>
      </c>
      <c r="E69" s="50">
        <f t="shared" si="15"/>
        <v>0.48958499443329884</v>
      </c>
      <c r="F69" s="85">
        <f>Dados!D846</f>
        <v>4461</v>
      </c>
      <c r="G69" s="50">
        <f t="shared" si="16"/>
        <v>0.0037072140257510514</v>
      </c>
      <c r="H69" s="86">
        <f>Dados!E846</f>
        <v>1503395.54</v>
      </c>
      <c r="I69" s="50">
        <f t="shared" si="17"/>
        <v>0.44582458200297154</v>
      </c>
      <c r="J69"/>
      <c r="K69"/>
      <c r="L69"/>
      <c r="M69"/>
      <c r="N69"/>
    </row>
    <row r="70" spans="1:9" s="3" customFormat="1" ht="12.75">
      <c r="A70" s="33" t="s">
        <v>171</v>
      </c>
      <c r="B70" s="87">
        <f>SUM(B71:B73)</f>
        <v>371372</v>
      </c>
      <c r="C70" s="84">
        <f t="shared" si="8"/>
        <v>0.3204327344974167</v>
      </c>
      <c r="D70" s="87">
        <f>SUM(D71:D73)</f>
        <v>2403278.25</v>
      </c>
      <c r="E70" s="84">
        <f t="shared" si="15"/>
        <v>0.7854005422773049</v>
      </c>
      <c r="F70" s="87">
        <f>SUM(F71:F73)</f>
        <v>403826</v>
      </c>
      <c r="G70" s="84">
        <f t="shared" si="16"/>
        <v>0.3355905427399561</v>
      </c>
      <c r="H70" s="87">
        <f>SUM(H71:H73)</f>
        <v>2709231.85</v>
      </c>
      <c r="I70" s="84">
        <f t="shared" si="17"/>
        <v>0.8034094321414491</v>
      </c>
    </row>
    <row r="71" spans="1:9" s="15" customFormat="1" ht="12.75">
      <c r="A71" s="8" t="s">
        <v>172</v>
      </c>
      <c r="B71" s="85">
        <f>Dados!B847</f>
        <v>28768</v>
      </c>
      <c r="C71" s="50">
        <f t="shared" si="8"/>
        <v>0.024822035333901545</v>
      </c>
      <c r="D71" s="86">
        <f>Dados!C847</f>
        <v>336630</v>
      </c>
      <c r="E71" s="50">
        <f t="shared" si="15"/>
        <v>0.11001197408032515</v>
      </c>
      <c r="F71" s="85">
        <f>Dados!D847</f>
        <v>41264</v>
      </c>
      <c r="G71" s="50">
        <f t="shared" si="16"/>
        <v>0.03429152198130271</v>
      </c>
      <c r="H71" s="86">
        <f>Dados!E847</f>
        <v>517900</v>
      </c>
      <c r="I71" s="50">
        <f t="shared" si="17"/>
        <v>0.153580707722027</v>
      </c>
    </row>
    <row r="72" spans="1:14" s="15" customFormat="1" ht="12.75">
      <c r="A72" s="8" t="s">
        <v>173</v>
      </c>
      <c r="B72" s="85">
        <f>Dados!B848</f>
        <v>0</v>
      </c>
      <c r="C72" s="50">
        <f t="shared" si="8"/>
        <v>0</v>
      </c>
      <c r="D72" s="86">
        <f>Dados!C848</f>
        <v>0</v>
      </c>
      <c r="E72" s="50">
        <f t="shared" si="15"/>
        <v>0</v>
      </c>
      <c r="F72" s="85">
        <f>Dados!D848</f>
        <v>0</v>
      </c>
      <c r="G72" s="50">
        <f t="shared" si="16"/>
        <v>0</v>
      </c>
      <c r="H72" s="86">
        <f>Dados!E848</f>
        <v>0</v>
      </c>
      <c r="I72" s="50">
        <f t="shared" si="17"/>
        <v>0</v>
      </c>
      <c r="J72"/>
      <c r="K72"/>
      <c r="L72"/>
      <c r="M72"/>
      <c r="N72"/>
    </row>
    <row r="73" spans="1:14" s="15" customFormat="1" ht="12.75">
      <c r="A73" s="8" t="s">
        <v>174</v>
      </c>
      <c r="B73" s="85">
        <f>Dados!B849</f>
        <v>342604</v>
      </c>
      <c r="C73" s="50">
        <f t="shared" si="8"/>
        <v>0.2956106991635152</v>
      </c>
      <c r="D73" s="86">
        <f>Dados!C849</f>
        <v>2066648.25</v>
      </c>
      <c r="E73" s="50">
        <f t="shared" si="15"/>
        <v>0.6753885681969799</v>
      </c>
      <c r="F73" s="85">
        <f>Dados!D849</f>
        <v>362562</v>
      </c>
      <c r="G73" s="50">
        <f t="shared" si="16"/>
        <v>0.3012990207586534</v>
      </c>
      <c r="H73" s="86">
        <f>Dados!E849</f>
        <v>2191331.85</v>
      </c>
      <c r="I73" s="50">
        <f t="shared" si="17"/>
        <v>0.6498287244194222</v>
      </c>
      <c r="J73"/>
      <c r="K73"/>
      <c r="L73"/>
      <c r="M73"/>
      <c r="N73"/>
    </row>
    <row r="74" spans="1:14" s="15" customFormat="1" ht="12.75">
      <c r="A74" s="88" t="s">
        <v>18</v>
      </c>
      <c r="B74" s="89">
        <f>Dados!$B$850</f>
        <v>115897023</v>
      </c>
      <c r="C74" s="90">
        <f t="shared" si="8"/>
        <v>100</v>
      </c>
      <c r="D74" s="91">
        <f>Dados!C850</f>
        <v>305993963.67</v>
      </c>
      <c r="E74" s="90">
        <f t="shared" si="15"/>
        <v>100</v>
      </c>
      <c r="F74" s="89">
        <f>Dados!D850</f>
        <v>120332950</v>
      </c>
      <c r="G74" s="90">
        <f t="shared" si="16"/>
        <v>100</v>
      </c>
      <c r="H74" s="91">
        <f>Dados!E850</f>
        <v>337216833.86</v>
      </c>
      <c r="I74" s="90">
        <f t="shared" si="17"/>
        <v>100</v>
      </c>
      <c r="J74"/>
      <c r="K74"/>
      <c r="L74"/>
      <c r="M74"/>
      <c r="N74"/>
    </row>
    <row r="75" spans="1:9" ht="12.75">
      <c r="A75" s="15" t="s">
        <v>175</v>
      </c>
      <c r="B75" s="15"/>
      <c r="C75" s="15"/>
      <c r="D75" s="15"/>
      <c r="E75" s="15"/>
      <c r="F75" s="15"/>
      <c r="G75" s="15"/>
      <c r="H75" s="15"/>
      <c r="I75" s="15"/>
    </row>
    <row r="76" spans="1:9" ht="12.75">
      <c r="A76" s="15"/>
      <c r="B76" s="15"/>
      <c r="C76" s="15"/>
      <c r="D76" s="15"/>
      <c r="E76" s="15"/>
      <c r="F76" s="15"/>
      <c r="G76" s="15"/>
      <c r="H76" s="15"/>
      <c r="I76" s="15"/>
    </row>
    <row r="77" ht="12.75">
      <c r="A77" s="15"/>
    </row>
    <row r="78" ht="12.75">
      <c r="A78" s="15"/>
    </row>
    <row r="79" ht="12.75">
      <c r="A79" s="15"/>
    </row>
  </sheetData>
  <sheetProtection selectLockedCells="1" selectUnlockedCells="1"/>
  <mergeCells count="8">
    <mergeCell ref="A1:I1"/>
    <mergeCell ref="A3:I3"/>
    <mergeCell ref="A4:I4"/>
    <mergeCell ref="A5:A6"/>
    <mergeCell ref="B5:C5"/>
    <mergeCell ref="D5:E5"/>
    <mergeCell ref="F5:G5"/>
    <mergeCell ref="H5:I5"/>
  </mergeCells>
  <printOptions horizontalCentered="1"/>
  <pageMargins left="0.7875" right="0.7875" top="0.9840277777777777" bottom="0.9840277777777777" header="0.5118055555555555" footer="0.5118055555555555"/>
  <pageSetup fitToHeight="2" fitToWidth="1" horizontalDpi="300" verticalDpi="300" orientation="landscape" paperSize="9"/>
  <headerFooter alignWithMargins="0">
    <oddFooter>&amp;RMS/SE/Datasus
Gerado em &amp;D - &amp;T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Plan8">
    <pageSetUpPr fitToPage="1"/>
  </sheetPr>
  <dimension ref="A1:O22"/>
  <sheetViews>
    <sheetView showGridLines="0" showRowColHeaders="0" zoomScale="78" zoomScaleNormal="78" workbookViewId="0" topLeftCell="A1">
      <selection activeCell="A1" sqref="A1"/>
    </sheetView>
  </sheetViews>
  <sheetFormatPr defaultColWidth="9.140625" defaultRowHeight="12.75"/>
  <cols>
    <col min="1" max="1" width="38.7109375" style="0" customWidth="1"/>
    <col min="2" max="2" width="12.7109375" style="0" customWidth="1"/>
    <col min="3" max="3" width="8.140625" style="0" customWidth="1"/>
    <col min="4" max="4" width="17.421875" style="0" customWidth="1"/>
    <col min="5" max="5" width="7.8515625" style="0" customWidth="1"/>
    <col min="6" max="6" width="16.00390625" style="0" customWidth="1"/>
    <col min="7" max="7" width="15.8515625" style="0" customWidth="1"/>
    <col min="8" max="8" width="15.28125" style="0" customWidth="1"/>
    <col min="9" max="9" width="14.140625" style="0" customWidth="1"/>
  </cols>
  <sheetData>
    <row r="1" spans="1:15" ht="12.75">
      <c r="A1" s="4" t="str">
        <f>Dados!C2</f>
        <v>Unidade da Federação: Maranhão - MA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3" spans="1:9" ht="14.25" customHeight="1">
      <c r="A3" s="65" t="s">
        <v>176</v>
      </c>
      <c r="B3" s="65"/>
      <c r="C3" s="65"/>
      <c r="D3" s="65"/>
      <c r="E3" s="65"/>
      <c r="F3" s="65"/>
      <c r="G3" s="65"/>
      <c r="H3" s="65"/>
      <c r="I3" s="65"/>
    </row>
    <row r="4" spans="1:9" ht="14.25" customHeight="1">
      <c r="A4" s="66" t="s">
        <v>177</v>
      </c>
      <c r="B4" s="66"/>
      <c r="C4" s="66"/>
      <c r="D4" s="66"/>
      <c r="E4" s="66"/>
      <c r="F4" s="66"/>
      <c r="G4" s="66"/>
      <c r="H4" s="66"/>
      <c r="I4" s="66"/>
    </row>
    <row r="5" spans="1:9" s="92" customFormat="1" ht="13.5">
      <c r="A5" s="67">
        <f>IF(Dados!A322="Qano","",Dados!A322)</f>
        <v>2009</v>
      </c>
      <c r="B5" s="67"/>
      <c r="C5" s="67"/>
      <c r="D5" s="67"/>
      <c r="E5" s="67"/>
      <c r="F5" s="67"/>
      <c r="G5" s="67"/>
      <c r="H5" s="67"/>
      <c r="I5" s="67"/>
    </row>
    <row r="6" spans="1:9" ht="36.75">
      <c r="A6" s="93" t="s">
        <v>178</v>
      </c>
      <c r="B6" s="73" t="s">
        <v>179</v>
      </c>
      <c r="C6" s="73" t="s">
        <v>106</v>
      </c>
      <c r="D6" s="73" t="s">
        <v>180</v>
      </c>
      <c r="E6" s="73" t="s">
        <v>106</v>
      </c>
      <c r="F6" s="73" t="s">
        <v>181</v>
      </c>
      <c r="G6" s="73" t="s">
        <v>182</v>
      </c>
      <c r="H6" s="73" t="s">
        <v>183</v>
      </c>
      <c r="I6" s="73" t="s">
        <v>184</v>
      </c>
    </row>
    <row r="7" spans="1:15" ht="12.75">
      <c r="A7" s="74" t="str">
        <f>Dados!A324</f>
        <v>Clínica cirúrgica</v>
      </c>
      <c r="B7" s="9">
        <f>Dados!B324</f>
        <v>76483</v>
      </c>
      <c r="C7" s="35">
        <f aca="true" t="shared" si="0" ref="C7:C21">IF(B$21=0,0,B7/B$21*100)</f>
        <v>21.31585694856302</v>
      </c>
      <c r="D7" s="94">
        <f>Dados!C324</f>
        <v>65920713.59</v>
      </c>
      <c r="E7" s="35">
        <f aca="true" t="shared" si="1" ref="E7:E21">IF(D$21=0,0,D7/D$21*100)</f>
        <v>30.722831834729124</v>
      </c>
      <c r="F7" s="94">
        <f>IF(B7=0,0,D7/B7)</f>
        <v>861.9002077585869</v>
      </c>
      <c r="G7" s="35">
        <f>IF(B7=0,0,Dados!D324/B7)</f>
        <v>4.079403266085274</v>
      </c>
      <c r="H7" s="95">
        <f>Dados!E324</f>
        <v>879</v>
      </c>
      <c r="I7" s="35">
        <f>IF(B7=0,0,Dados!E329/B7*100)</f>
        <v>0.028764562059542646</v>
      </c>
      <c r="K7" s="39" t="s">
        <v>185</v>
      </c>
      <c r="L7" s="39"/>
      <c r="M7" s="39"/>
      <c r="N7" s="39"/>
      <c r="O7" s="39"/>
    </row>
    <row r="8" spans="1:15" ht="12.75">
      <c r="A8" s="74" t="str">
        <f>Dados!A325</f>
        <v>Obstetrícia</v>
      </c>
      <c r="B8" s="9">
        <f>Dados!B325</f>
        <v>96096</v>
      </c>
      <c r="C8" s="35">
        <f t="shared" si="0"/>
        <v>26.7820115493523</v>
      </c>
      <c r="D8" s="94">
        <f>Dados!C325</f>
        <v>49756567.98</v>
      </c>
      <c r="E8" s="35">
        <f t="shared" si="1"/>
        <v>23.18941327350409</v>
      </c>
      <c r="F8" s="94">
        <f aca="true" t="shared" si="2" ref="F8:F21">IF(B8=0,0,D8/B8)</f>
        <v>517.7798033216783</v>
      </c>
      <c r="G8" s="35">
        <f>IF(B8=0,0,Dados!D325/B8)</f>
        <v>2.0449758574758574</v>
      </c>
      <c r="H8" s="95">
        <f>Dados!E325</f>
        <v>7</v>
      </c>
      <c r="I8" s="35">
        <f>IF(B8=0,0,Dados!E330/B8*100)</f>
        <v>0.5713036963036963</v>
      </c>
      <c r="K8" s="96">
        <f>A5</f>
        <v>2009</v>
      </c>
      <c r="L8" s="96"/>
      <c r="M8" s="96"/>
      <c r="N8" s="96"/>
      <c r="O8" s="96"/>
    </row>
    <row r="9" spans="1:15" ht="12.75">
      <c r="A9" s="74" t="str">
        <f>Dados!A326</f>
        <v>Clínica médica</v>
      </c>
      <c r="B9" s="9">
        <f>Dados!B326</f>
        <v>120577</v>
      </c>
      <c r="C9" s="35">
        <f t="shared" si="0"/>
        <v>33.60488060466879</v>
      </c>
      <c r="D9" s="94">
        <f>Dados!C326</f>
        <v>50503852.84</v>
      </c>
      <c r="E9" s="35">
        <f t="shared" si="1"/>
        <v>23.5376908608678</v>
      </c>
      <c r="F9" s="94">
        <f t="shared" si="2"/>
        <v>418.85146288263934</v>
      </c>
      <c r="G9" s="35">
        <f>IF(B9=0,0,Dados!D326/B9)</f>
        <v>4.22299443509127</v>
      </c>
      <c r="H9" s="95">
        <f>Dados!E326</f>
        <v>3054</v>
      </c>
      <c r="I9" s="35">
        <f>IF(B9=0,0,Dados!E331/B9*100)</f>
        <v>0</v>
      </c>
      <c r="K9" s="8" t="s">
        <v>186</v>
      </c>
      <c r="L9" s="8"/>
      <c r="M9" s="8"/>
      <c r="O9" s="35">
        <f>IF(POP2007=0,0,B21/POP2009*100)</f>
        <v>5.635334455453973</v>
      </c>
    </row>
    <row r="10" spans="1:15" ht="12.75">
      <c r="A10" s="74" t="str">
        <f>Dados!A327</f>
        <v>Cuidados prolongados (crônicos)</v>
      </c>
      <c r="B10" s="9">
        <f>Dados!B327</f>
        <v>0</v>
      </c>
      <c r="C10" s="35">
        <f t="shared" si="0"/>
        <v>0</v>
      </c>
      <c r="D10" s="94">
        <f>Dados!C327</f>
        <v>0</v>
      </c>
      <c r="E10" s="35">
        <f t="shared" si="1"/>
        <v>0</v>
      </c>
      <c r="F10" s="94">
        <f t="shared" si="2"/>
        <v>0</v>
      </c>
      <c r="G10" s="35">
        <f>IF(B10=0,0,Dados!D327/B10)</f>
        <v>0</v>
      </c>
      <c r="H10" s="95">
        <f>Dados!E327</f>
        <v>0</v>
      </c>
      <c r="I10" s="35">
        <f>IF(B10=0,0,Dados!E332/B10*100)</f>
        <v>0</v>
      </c>
      <c r="K10" s="8" t="s">
        <v>187</v>
      </c>
      <c r="L10" s="8"/>
      <c r="M10" s="8"/>
      <c r="O10" s="35">
        <f>IF(POP2009=0,0,Dados!U366/POP2009*100)</f>
        <v>5.872584913314689</v>
      </c>
    </row>
    <row r="11" spans="1:15" ht="12.75">
      <c r="A11" s="74" t="str">
        <f>Dados!A328</f>
        <v>Psiquiatria</v>
      </c>
      <c r="B11" s="9">
        <f>Dados!B328</f>
        <v>2813</v>
      </c>
      <c r="C11" s="35">
        <f t="shared" si="0"/>
        <v>0.783984749503913</v>
      </c>
      <c r="D11" s="94">
        <f>Dados!C328</f>
        <v>9745261.93</v>
      </c>
      <c r="E11" s="35">
        <f t="shared" si="1"/>
        <v>4.5418507651925095</v>
      </c>
      <c r="F11" s="94">
        <f>IF(B11=0,0,D11/B11)</f>
        <v>3464.3661322431567</v>
      </c>
      <c r="G11" s="35">
        <f>IF(B11=0,0,Dados!D328/B11)</f>
        <v>97.59331674369001</v>
      </c>
      <c r="H11" s="95">
        <f>Dados!E328</f>
        <v>4</v>
      </c>
      <c r="I11" s="35">
        <f>IF(B11=0,0,Dados!E333/B11*100)</f>
        <v>0</v>
      </c>
      <c r="K11" s="12" t="s">
        <v>188</v>
      </c>
      <c r="L11" s="12"/>
      <c r="M11" s="12"/>
      <c r="N11" s="97"/>
      <c r="O11" s="98">
        <f>IF(POP2009=0,0,D21/POP2009)</f>
        <v>33.69909478254738</v>
      </c>
    </row>
    <row r="12" spans="1:11" ht="12.75">
      <c r="A12" s="74" t="str">
        <f>Dados!A329</f>
        <v>Pneumologia sanitária (tisiologia)</v>
      </c>
      <c r="B12" s="9">
        <f>Dados!B329</f>
        <v>128</v>
      </c>
      <c r="C12" s="35">
        <f t="shared" si="0"/>
        <v>0.03567367505741232</v>
      </c>
      <c r="D12" s="94">
        <f>Dados!C329</f>
        <v>13180.17</v>
      </c>
      <c r="E12" s="35">
        <f t="shared" si="1"/>
        <v>0.006142714852597847</v>
      </c>
      <c r="F12" s="94">
        <f>IF(B12=0,0,D12/B12)</f>
        <v>102.970078125</v>
      </c>
      <c r="G12" s="35">
        <f>IF(B12=0,0,Dados!D329/B12)</f>
        <v>20.7109375</v>
      </c>
      <c r="H12" s="95">
        <f>Dados!E329</f>
        <v>22</v>
      </c>
      <c r="I12" s="35">
        <f>IF(B12=0,0,Dados!E334/B12*100)</f>
        <v>0</v>
      </c>
      <c r="K12" t="s">
        <v>189</v>
      </c>
    </row>
    <row r="13" spans="1:9" ht="12.75">
      <c r="A13" s="74" t="str">
        <f>Dados!A330</f>
        <v>Pediatria</v>
      </c>
      <c r="B13" s="9">
        <f>Dados!B330</f>
        <v>57951</v>
      </c>
      <c r="C13" s="35">
        <f t="shared" si="0"/>
        <v>16.150977681657043</v>
      </c>
      <c r="D13" s="94">
        <f>Dados!C330</f>
        <v>34752997.69</v>
      </c>
      <c r="E13" s="35">
        <f t="shared" si="1"/>
        <v>16.196889348366646</v>
      </c>
      <c r="F13" s="94">
        <f>IF(B13=0,0,D13/B13)</f>
        <v>599.696255284637</v>
      </c>
      <c r="G13" s="35">
        <f>IF(B13=0,0,Dados!D330/B13)</f>
        <v>4.708305292402202</v>
      </c>
      <c r="H13" s="95">
        <f>Dados!E330</f>
        <v>549</v>
      </c>
      <c r="I13" s="35">
        <f>IF(B13=0,0,Dados!E335/B13*100)</f>
        <v>0</v>
      </c>
    </row>
    <row r="14" spans="1:9" ht="12.75">
      <c r="A14" s="74" t="str">
        <f>Dados!A331</f>
        <v>Reabilitação</v>
      </c>
      <c r="B14" s="9">
        <f>Dados!B331</f>
        <v>2064</v>
      </c>
      <c r="C14" s="35">
        <f t="shared" si="0"/>
        <v>0.5752380103007737</v>
      </c>
      <c r="D14" s="94">
        <f>Dados!C331</f>
        <v>1342159.16</v>
      </c>
      <c r="E14" s="35">
        <f t="shared" si="1"/>
        <v>0.6255231159144571</v>
      </c>
      <c r="F14" s="94">
        <f>IF(B14=0,0,D14/B14)</f>
        <v>650.2709108527131</v>
      </c>
      <c r="G14" s="35">
        <f>IF(B14=0,0,Dados!D331/B14)</f>
        <v>12.907945736434108</v>
      </c>
      <c r="H14" s="95">
        <f>Dados!E331</f>
        <v>0</v>
      </c>
      <c r="I14" s="35">
        <f>IF(B14=0,0,Dados!E336/B14*100)</f>
        <v>0</v>
      </c>
    </row>
    <row r="15" spans="1:9" ht="12.75">
      <c r="A15" s="74" t="str">
        <f>Dados!A332</f>
        <v>Clínica cirúrgica - hospital-dia</v>
      </c>
      <c r="B15" s="9">
        <f>Dados!B332</f>
        <v>0</v>
      </c>
      <c r="C15" s="35">
        <f t="shared" si="0"/>
        <v>0</v>
      </c>
      <c r="D15" s="94">
        <f>Dados!C332</f>
        <v>0</v>
      </c>
      <c r="E15" s="35">
        <f t="shared" si="1"/>
        <v>0</v>
      </c>
      <c r="F15" s="94">
        <f>IF(B15=0,0,D15/B15)</f>
        <v>0</v>
      </c>
      <c r="G15" s="35">
        <f>IF(B15=0,0,Dados!D332/B15)</f>
        <v>0</v>
      </c>
      <c r="H15" s="95">
        <f>Dados!E332</f>
        <v>0</v>
      </c>
      <c r="I15" s="35">
        <f>IF(B15=0,0,Dados!E337/B15*100)</f>
        <v>0</v>
      </c>
    </row>
    <row r="16" spans="1:9" ht="12.75">
      <c r="A16" s="74" t="str">
        <f>Dados!A333</f>
        <v>Aids - hospital-dia</v>
      </c>
      <c r="B16" s="9">
        <f>Dados!B333</f>
        <v>0</v>
      </c>
      <c r="C16" s="35">
        <f t="shared" si="0"/>
        <v>0</v>
      </c>
      <c r="D16" s="94">
        <f>Dados!C333</f>
        <v>0</v>
      </c>
      <c r="E16" s="35">
        <f t="shared" si="1"/>
        <v>0</v>
      </c>
      <c r="F16" s="94">
        <f t="shared" si="2"/>
        <v>0</v>
      </c>
      <c r="G16" s="35">
        <f>IF(B16=0,0,Dados!D333/B16)</f>
        <v>0</v>
      </c>
      <c r="H16" s="95">
        <f>Dados!E333</f>
        <v>0</v>
      </c>
      <c r="I16" s="35">
        <f>IF(B16=0,0,Dados!E333/B16*100)</f>
        <v>0</v>
      </c>
    </row>
    <row r="17" spans="1:9" ht="12.75">
      <c r="A17" s="74" t="str">
        <f>Dados!A334</f>
        <v>Fibrose cística - hospital-dia</v>
      </c>
      <c r="B17" s="9">
        <f>Dados!B334</f>
        <v>0</v>
      </c>
      <c r="C17" s="35">
        <f t="shared" si="0"/>
        <v>0</v>
      </c>
      <c r="D17" s="94">
        <f>Dados!C334</f>
        <v>0</v>
      </c>
      <c r="E17" s="35">
        <f t="shared" si="1"/>
        <v>0</v>
      </c>
      <c r="F17" s="94">
        <f t="shared" si="2"/>
        <v>0</v>
      </c>
      <c r="G17" s="35">
        <f>IF(B17=0,0,Dados!D334/B17)</f>
        <v>0</v>
      </c>
      <c r="H17" s="95">
        <f>Dados!E334</f>
        <v>0</v>
      </c>
      <c r="I17" s="35">
        <f>IF(B17=0,0,Dados!E334/B17*100)</f>
        <v>0</v>
      </c>
    </row>
    <row r="18" spans="1:9" ht="12.75">
      <c r="A18" s="74" t="str">
        <f>Dados!A335</f>
        <v>Intercorrência pós-transplante - hospital-dia</v>
      </c>
      <c r="B18" s="9">
        <f>Dados!B335</f>
        <v>0</v>
      </c>
      <c r="C18" s="35">
        <f t="shared" si="0"/>
        <v>0</v>
      </c>
      <c r="D18" s="94">
        <f>Dados!C335</f>
        <v>0</v>
      </c>
      <c r="E18" s="35">
        <f t="shared" si="1"/>
        <v>0</v>
      </c>
      <c r="F18" s="94">
        <f t="shared" si="2"/>
        <v>0</v>
      </c>
      <c r="G18" s="35">
        <f>IF(B18=0,0,Dados!D335/B18)</f>
        <v>0</v>
      </c>
      <c r="H18" s="95">
        <f>Dados!E335</f>
        <v>0</v>
      </c>
      <c r="I18" s="35">
        <f>IF(B18=0,0,Dados!E335/B18*100)</f>
        <v>0</v>
      </c>
    </row>
    <row r="19" spans="1:9" ht="12.75">
      <c r="A19" s="74" t="str">
        <f>Dados!A336</f>
        <v>Geriatria - hospital-dia</v>
      </c>
      <c r="B19" s="9">
        <f>Dados!B336</f>
        <v>0</v>
      </c>
      <c r="C19" s="35">
        <f t="shared" si="0"/>
        <v>0</v>
      </c>
      <c r="D19" s="94">
        <f>Dados!C336</f>
        <v>0</v>
      </c>
      <c r="E19" s="35">
        <f t="shared" si="1"/>
        <v>0</v>
      </c>
      <c r="F19" s="94">
        <f t="shared" si="2"/>
        <v>0</v>
      </c>
      <c r="G19" s="35">
        <f>IF(B19=0,0,Dados!D336/B19)</f>
        <v>0</v>
      </c>
      <c r="H19" s="95">
        <f>Dados!E336</f>
        <v>0</v>
      </c>
      <c r="I19" s="35">
        <f>IF(B19=0,0,Dados!E336/B19*100)</f>
        <v>0</v>
      </c>
    </row>
    <row r="20" spans="1:9" ht="12.75">
      <c r="A20" s="74" t="str">
        <f>Dados!A337</f>
        <v>Saúde mental - hospital-dia</v>
      </c>
      <c r="B20" s="9">
        <f>Dados!B337</f>
        <v>2696</v>
      </c>
      <c r="C20" s="35">
        <f t="shared" si="0"/>
        <v>0.7513767808967471</v>
      </c>
      <c r="D20" s="94">
        <f>Dados!C337</f>
        <v>2531143.72</v>
      </c>
      <c r="E20" s="35">
        <f t="shared" si="1"/>
        <v>1.1796580865727655</v>
      </c>
      <c r="F20" s="94">
        <f t="shared" si="2"/>
        <v>938.851528189911</v>
      </c>
      <c r="G20" s="35">
        <f>IF(B20=0,0,Dados!D337/B20)</f>
        <v>33.13019287833828</v>
      </c>
      <c r="H20" s="95">
        <f>Dados!E337</f>
        <v>0</v>
      </c>
      <c r="I20" s="35">
        <f>IF(B20=0,0,Dados!E337/B20*100)</f>
        <v>0</v>
      </c>
    </row>
    <row r="21" spans="1:9" ht="12.75">
      <c r="A21" s="76" t="s">
        <v>18</v>
      </c>
      <c r="B21" s="13">
        <f>Dados!B339</f>
        <v>358808</v>
      </c>
      <c r="C21" s="36">
        <f t="shared" si="0"/>
        <v>100</v>
      </c>
      <c r="D21" s="98">
        <f>Dados!C339</f>
        <v>214565877.08</v>
      </c>
      <c r="E21" s="36">
        <f t="shared" si="1"/>
        <v>100</v>
      </c>
      <c r="F21" s="98">
        <f t="shared" si="2"/>
        <v>597.9963576062964</v>
      </c>
      <c r="G21" s="36">
        <f>IF(B21=0,0,Dados!D339/B21)</f>
        <v>4.692504069028561</v>
      </c>
      <c r="H21" s="99">
        <f>Dados!E339</f>
        <v>4515</v>
      </c>
      <c r="I21" s="36">
        <f>IF(B21=0,0,Dados!E339/B21*100)</f>
        <v>1.2583331475329425</v>
      </c>
    </row>
    <row r="22" ht="12.75">
      <c r="A22" t="s">
        <v>189</v>
      </c>
    </row>
  </sheetData>
  <sheetProtection selectLockedCells="1" selectUnlockedCells="1"/>
  <mergeCells count="6">
    <mergeCell ref="A1:O1"/>
    <mergeCell ref="A3:I3"/>
    <mergeCell ref="A4:I4"/>
    <mergeCell ref="A5:I5"/>
    <mergeCell ref="K7:O7"/>
    <mergeCell ref="K8:O8"/>
  </mergeCells>
  <printOptions horizontalCentered="1"/>
  <pageMargins left="0.7875" right="0.7875" top="0.9840277777777777" bottom="0.9840277777777777" header="0.5118055555555555" footer="0.5118055555555555"/>
  <pageSetup fitToHeight="1" fitToWidth="1" horizontalDpi="300" verticalDpi="300" orientation="landscape" paperSize="9"/>
  <headerFooter alignWithMargins="0">
    <oddFooter>&amp;RMS/SE/Datasus
Gerado em &amp;D -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Caderno de Informações de Saúde - Municipal</dc:title>
  <dc:subject/>
  <dc:creator>Datasus</dc:creator>
  <cp:keywords/>
  <dc:description/>
  <cp:lastModifiedBy>Jacques Levin</cp:lastModifiedBy>
  <cp:lastPrinted>2010-05-24T13:52:20Z</cp:lastPrinted>
  <dcterms:created xsi:type="dcterms:W3CDTF">1999-11-09T13:08:43Z</dcterms:created>
  <dcterms:modified xsi:type="dcterms:W3CDTF">2010-06-03T01:01:48Z</dcterms:modified>
  <cp:category/>
  <cp:version/>
  <cp:contentType/>
  <cp:contentStatus/>
</cp:coreProperties>
</file>